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embeddings/oleObject3.bin" ContentType="application/vnd.openxmlformats-officedocument.oleObject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embeddings/oleObject4.bin" ContentType="application/vnd.openxmlformats-officedocument.oleObject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embeddings/oleObject5.bin" ContentType="application/vnd.openxmlformats-officedocument.oleObject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embeddings/oleObject9.bin" ContentType="application/vnd.openxmlformats-officedocument.oleObject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embeddings/oleObject10.bin" ContentType="application/vnd.openxmlformats-officedocument.oleObject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embeddings/oleObject11.bin" ContentType="application/vnd.openxmlformats-officedocument.oleObject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embeddings/oleObject12.bin" ContentType="application/vnd.openxmlformats-officedocument.oleObject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embeddings/oleObject13.bin" ContentType="application/vnd.openxmlformats-officedocument.oleObject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embeddings/oleObject17.bin" ContentType="application/vnd.openxmlformats-officedocument.oleObject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drawings/drawing16.xml" ContentType="application/vnd.openxmlformats-officedocument.drawing+xml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drawings/drawing17.xml" ContentType="application/vnd.openxmlformats-officedocument.drawing+xml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021_22\14set2022\docs\anexo6\"/>
    </mc:Choice>
  </mc:AlternateContent>
  <xr:revisionPtr revIDLastSave="0" documentId="13_ncr:1_{DDC29864-F8C3-4F4F-A2B6-93F37CA815F9}" xr6:coauthVersionLast="47" xr6:coauthVersionMax="47" xr10:uidLastSave="{00000000-0000-0000-0000-000000000000}"/>
  <bookViews>
    <workbookView xWindow="20370" yWindow="-120" windowWidth="29040" windowHeight="15840" activeTab="13" xr2:uid="{00000000-000D-0000-FFFF-FFFF00000000}"/>
  </bookViews>
  <sheets>
    <sheet name="set" sheetId="12" r:id="rId1"/>
    <sheet name="out" sheetId="48" r:id="rId2"/>
    <sheet name="nov" sheetId="51" r:id="rId3"/>
    <sheet name="dez" sheetId="49" r:id="rId4"/>
    <sheet name="jan" sheetId="50" r:id="rId5"/>
    <sheet name="set_jan" sheetId="46" r:id="rId6"/>
    <sheet name="fev" sheetId="52" r:id="rId7"/>
    <sheet name="mar" sheetId="53" r:id="rId8"/>
    <sheet name="abr" sheetId="54" r:id="rId9"/>
    <sheet name="mai" sheetId="55" r:id="rId10"/>
    <sheet name="jun" sheetId="56" r:id="rId11"/>
    <sheet name="fev_jun" sheetId="57" r:id="rId12"/>
    <sheet name="jul" sheetId="58" r:id="rId13"/>
    <sheet name="set_jul_161070" sheetId="59" r:id="rId14"/>
    <sheet name="Ação Formação_1" sheetId="43" r:id="rId15"/>
    <sheet name="Ação Formação_2" sheetId="62" r:id="rId16"/>
    <sheet name="Ação Formação_3" sheetId="63" r:id="rId17"/>
    <sheet name="dados_1" sheetId="42" state="hidden" r:id="rId18"/>
    <sheet name="dados_2" sheetId="45" state="hidden" r:id="rId19"/>
  </sheets>
  <definedNames>
    <definedName name="_xlnm._FilterDatabase" localSheetId="18" hidden="1">dados_2!$A$3:$D$3</definedName>
    <definedName name="_xlnm.Print_Area" localSheetId="8">abr!$A$1:$AG$41</definedName>
    <definedName name="_xlnm.Print_Area" localSheetId="14">'Ação Formação_1'!$B$9:$C$20</definedName>
    <definedName name="_xlnm.Print_Area" localSheetId="15">'Ação Formação_2'!$B$9:$C$20</definedName>
    <definedName name="_xlnm.Print_Area" localSheetId="16">'Ação Formação_3'!$B$9:$C$20</definedName>
    <definedName name="_xlnm.Print_Area" localSheetId="3">dez!$A$1:$AG$41</definedName>
    <definedName name="_xlnm.Print_Area" localSheetId="6">fev!$A$1:$AG$41</definedName>
    <definedName name="_xlnm.Print_Area" localSheetId="11">fev_jun!#REF!</definedName>
    <definedName name="_xlnm.Print_Area" localSheetId="4">jan!$A$1:$AG$41</definedName>
    <definedName name="_xlnm.Print_Area" localSheetId="12">jul!$A$1:$AG$41</definedName>
    <definedName name="_xlnm.Print_Area" localSheetId="10">jun!$A$1:$AG$41</definedName>
    <definedName name="_xlnm.Print_Area" localSheetId="9">mai!$A$1:$AG$41</definedName>
    <definedName name="_xlnm.Print_Area" localSheetId="7">mar!$A$1:$AG$41</definedName>
    <definedName name="_xlnm.Print_Area" localSheetId="2">nov!$A$1:$AG$41</definedName>
    <definedName name="_xlnm.Print_Area" localSheetId="1">out!$A$1:$AG$41</definedName>
    <definedName name="_xlnm.Print_Area" localSheetId="0">set!$A$1:$AG$41</definedName>
    <definedName name="_xlnm.Print_Area" localSheetId="5">set_jan!#REF!</definedName>
    <definedName name="_xlnm.Print_Area" localSheetId="13">set_jul_161070!#REF!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55" i="59" l="1"/>
  <c r="O54" i="59"/>
  <c r="AJ21" i="58"/>
  <c r="AJ21" i="56"/>
  <c r="AJ21" i="55"/>
  <c r="AJ21" i="54"/>
  <c r="AJ21" i="53"/>
  <c r="AJ21" i="52"/>
  <c r="AJ21" i="50"/>
  <c r="AJ21" i="49"/>
  <c r="AJ21" i="51"/>
  <c r="AJ21" i="48"/>
  <c r="AJ21" i="12"/>
  <c r="D6" i="46"/>
  <c r="G19" i="63"/>
  <c r="I6" i="63"/>
  <c r="G6" i="63"/>
  <c r="D6" i="63"/>
  <c r="G19" i="62"/>
  <c r="I6" i="62"/>
  <c r="G6" i="62"/>
  <c r="D6" i="62"/>
  <c r="O16" i="59"/>
  <c r="AJ35" i="12"/>
  <c r="AJ34" i="12"/>
  <c r="AJ33" i="12"/>
  <c r="AJ32" i="12"/>
  <c r="AJ31" i="12"/>
  <c r="AJ30" i="12"/>
  <c r="AJ29" i="12"/>
  <c r="AJ28" i="12"/>
  <c r="AJ27" i="12"/>
  <c r="AJ26" i="12"/>
  <c r="AJ25" i="12"/>
  <c r="AJ24" i="12"/>
  <c r="AJ23" i="12"/>
  <c r="AJ22" i="12"/>
  <c r="AJ20" i="12"/>
  <c r="AJ19" i="12"/>
  <c r="AJ18" i="12"/>
  <c r="AJ17" i="12"/>
  <c r="AJ16" i="12"/>
  <c r="AJ15" i="12"/>
  <c r="AJ14" i="12"/>
  <c r="AJ13" i="12"/>
  <c r="AJ12" i="12"/>
  <c r="AJ11" i="12"/>
  <c r="AJ10" i="12"/>
  <c r="AJ9" i="12"/>
  <c r="AC7" i="48"/>
  <c r="O7" i="48"/>
  <c r="L7" i="48"/>
  <c r="A7" i="48"/>
  <c r="AC7" i="51"/>
  <c r="O7" i="51"/>
  <c r="L7" i="51"/>
  <c r="A7" i="51"/>
  <c r="AC7" i="49"/>
  <c r="O7" i="49"/>
  <c r="L7" i="49"/>
  <c r="A7" i="49"/>
  <c r="AC7" i="50"/>
  <c r="O7" i="50"/>
  <c r="L7" i="50"/>
  <c r="A7" i="50"/>
  <c r="AC7" i="52"/>
  <c r="O7" i="52"/>
  <c r="L7" i="52"/>
  <c r="A7" i="52"/>
  <c r="AC7" i="53"/>
  <c r="O7" i="53"/>
  <c r="L7" i="53"/>
  <c r="A7" i="53"/>
  <c r="AC7" i="54"/>
  <c r="O7" i="54"/>
  <c r="L7" i="54"/>
  <c r="A7" i="54"/>
  <c r="AC7" i="55"/>
  <c r="O7" i="55"/>
  <c r="L7" i="55"/>
  <c r="A7" i="55"/>
  <c r="AC7" i="56"/>
  <c r="O7" i="56"/>
  <c r="L7" i="56"/>
  <c r="A7" i="56"/>
  <c r="AH25" i="58"/>
  <c r="AG25" i="58"/>
  <c r="AF25" i="58"/>
  <c r="AE25" i="58"/>
  <c r="AD25" i="58"/>
  <c r="AC25" i="58"/>
  <c r="AB25" i="58"/>
  <c r="Y25" i="58"/>
  <c r="V25" i="58"/>
  <c r="U25" i="58"/>
  <c r="R25" i="58"/>
  <c r="P25" i="58"/>
  <c r="O25" i="58"/>
  <c r="N25" i="58"/>
  <c r="K25" i="58"/>
  <c r="I25" i="58"/>
  <c r="H25" i="58"/>
  <c r="G25" i="58"/>
  <c r="D25" i="58"/>
  <c r="AH10" i="58"/>
  <c r="AG10" i="58"/>
  <c r="AF10" i="58"/>
  <c r="AE10" i="58"/>
  <c r="AD10" i="58"/>
  <c r="AC10" i="58"/>
  <c r="AB10" i="58"/>
  <c r="AA10" i="58"/>
  <c r="Z10" i="58"/>
  <c r="Y10" i="58"/>
  <c r="X10" i="58"/>
  <c r="W10" i="58"/>
  <c r="V10" i="58"/>
  <c r="U10" i="58"/>
  <c r="T10" i="58"/>
  <c r="S10" i="58"/>
  <c r="R10" i="58"/>
  <c r="Q10" i="58"/>
  <c r="P10" i="58"/>
  <c r="O10" i="58"/>
  <c r="N10" i="58"/>
  <c r="M10" i="58"/>
  <c r="L10" i="58"/>
  <c r="K10" i="58"/>
  <c r="J10" i="58"/>
  <c r="I10" i="58"/>
  <c r="H10" i="58"/>
  <c r="G10" i="58"/>
  <c r="F10" i="58"/>
  <c r="E10" i="58"/>
  <c r="D10" i="58"/>
  <c r="AH25" i="56"/>
  <c r="AG25" i="56"/>
  <c r="AF25" i="56"/>
  <c r="AE25" i="56"/>
  <c r="AD25" i="56"/>
  <c r="AC25" i="56"/>
  <c r="Z25" i="56"/>
  <c r="Y25" i="56"/>
  <c r="W25" i="56"/>
  <c r="V25" i="56"/>
  <c r="S25" i="56"/>
  <c r="R25" i="56"/>
  <c r="P25" i="56"/>
  <c r="O25" i="56"/>
  <c r="M25" i="56"/>
  <c r="L25" i="56"/>
  <c r="K25" i="56"/>
  <c r="I25" i="56"/>
  <c r="H25" i="56"/>
  <c r="E25" i="56"/>
  <c r="D25" i="56"/>
  <c r="AH10" i="56"/>
  <c r="AG10" i="56"/>
  <c r="AC10" i="56"/>
  <c r="AB10" i="56"/>
  <c r="AA10" i="56"/>
  <c r="Z10" i="56"/>
  <c r="Y10" i="56"/>
  <c r="X10" i="56"/>
  <c r="W10" i="56"/>
  <c r="V10" i="56"/>
  <c r="U10" i="56"/>
  <c r="T10" i="56"/>
  <c r="S10" i="56"/>
  <c r="R10" i="56"/>
  <c r="Q10" i="56"/>
  <c r="P10" i="56"/>
  <c r="O10" i="56"/>
  <c r="M10" i="56"/>
  <c r="I10" i="56"/>
  <c r="H10" i="56"/>
  <c r="G10" i="56"/>
  <c r="E10" i="56"/>
  <c r="D10" i="56"/>
  <c r="AG25" i="55"/>
  <c r="AF25" i="55"/>
  <c r="AC25" i="55"/>
  <c r="AB25" i="55"/>
  <c r="Z25" i="55"/>
  <c r="Y25" i="55"/>
  <c r="V25" i="55"/>
  <c r="U25" i="55"/>
  <c r="S25" i="55"/>
  <c r="R25" i="55"/>
  <c r="O25" i="55"/>
  <c r="N25" i="55"/>
  <c r="L25" i="55"/>
  <c r="K25" i="55"/>
  <c r="H25" i="55"/>
  <c r="G25" i="55"/>
  <c r="E25" i="55"/>
  <c r="D25" i="55"/>
  <c r="AH10" i="55"/>
  <c r="AG10" i="55"/>
  <c r="AF10" i="55"/>
  <c r="AE10" i="55"/>
  <c r="AA10" i="55"/>
  <c r="Y10" i="55"/>
  <c r="X10" i="55"/>
  <c r="W10" i="55"/>
  <c r="V10" i="55"/>
  <c r="U10" i="55"/>
  <c r="S10" i="55"/>
  <c r="R10" i="55"/>
  <c r="Q10" i="55"/>
  <c r="P10" i="55"/>
  <c r="M10" i="55"/>
  <c r="L10" i="55"/>
  <c r="K10" i="55"/>
  <c r="J10" i="55"/>
  <c r="F10" i="55"/>
  <c r="E10" i="55"/>
  <c r="D10" i="55"/>
  <c r="AH25" i="54"/>
  <c r="AE25" i="54"/>
  <c r="AD25" i="54"/>
  <c r="AB25" i="54"/>
  <c r="AA25" i="54"/>
  <c r="X25" i="54"/>
  <c r="W25" i="54"/>
  <c r="U25" i="54"/>
  <c r="T25" i="54"/>
  <c r="Q25" i="54"/>
  <c r="P25" i="54"/>
  <c r="N25" i="54"/>
  <c r="M25" i="54"/>
  <c r="J25" i="54"/>
  <c r="I25" i="54"/>
  <c r="G25" i="54"/>
  <c r="F25" i="54"/>
  <c r="AH10" i="54"/>
  <c r="AG10" i="54"/>
  <c r="AC10" i="54"/>
  <c r="AB10" i="54"/>
  <c r="AA10" i="54"/>
  <c r="Z10" i="54"/>
  <c r="W10" i="54"/>
  <c r="V10" i="54"/>
  <c r="U10" i="54"/>
  <c r="T10" i="54"/>
  <c r="S10" i="54"/>
  <c r="R10" i="54"/>
  <c r="Q10" i="54"/>
  <c r="P10" i="54"/>
  <c r="O10" i="54"/>
  <c r="N10" i="54"/>
  <c r="M10" i="54"/>
  <c r="L10" i="54"/>
  <c r="K10" i="54"/>
  <c r="J10" i="54"/>
  <c r="I10" i="54"/>
  <c r="H10" i="54"/>
  <c r="G10" i="54"/>
  <c r="F10" i="54"/>
  <c r="E10" i="54"/>
  <c r="D10" i="54"/>
  <c r="AH25" i="52"/>
  <c r="AG25" i="52"/>
  <c r="AF25" i="52"/>
  <c r="AD25" i="52"/>
  <c r="AB25" i="52"/>
  <c r="AA25" i="52"/>
  <c r="Z25" i="52"/>
  <c r="W25" i="52"/>
  <c r="U25" i="52"/>
  <c r="T25" i="52"/>
  <c r="S25" i="52"/>
  <c r="P25" i="52"/>
  <c r="N25" i="52"/>
  <c r="M25" i="52"/>
  <c r="L25" i="52"/>
  <c r="I25" i="52"/>
  <c r="G25" i="52"/>
  <c r="F25" i="52"/>
  <c r="E25" i="52"/>
  <c r="D25" i="52"/>
  <c r="AH10" i="52"/>
  <c r="AG10" i="52"/>
  <c r="AF10" i="52"/>
  <c r="AE10" i="52"/>
  <c r="AD10" i="52"/>
  <c r="AC10" i="52"/>
  <c r="AB10" i="52"/>
  <c r="AA10" i="52"/>
  <c r="Z10" i="52"/>
  <c r="Y10" i="52"/>
  <c r="X10" i="52"/>
  <c r="W10" i="52"/>
  <c r="V10" i="52"/>
  <c r="U10" i="52"/>
  <c r="T10" i="52"/>
  <c r="S10" i="52"/>
  <c r="R10" i="52"/>
  <c r="Q10" i="52"/>
  <c r="P10" i="52"/>
  <c r="O10" i="52"/>
  <c r="N10" i="52"/>
  <c r="M10" i="52"/>
  <c r="L10" i="52"/>
  <c r="K10" i="52"/>
  <c r="J10" i="52"/>
  <c r="I10" i="52"/>
  <c r="H10" i="52"/>
  <c r="G10" i="52"/>
  <c r="F10" i="52"/>
  <c r="E10" i="52"/>
  <c r="D10" i="52"/>
  <c r="AH25" i="50"/>
  <c r="AG25" i="50"/>
  <c r="AD25" i="50"/>
  <c r="AC25" i="50"/>
  <c r="AA25" i="50"/>
  <c r="Z25" i="50"/>
  <c r="W25" i="50"/>
  <c r="V25" i="50"/>
  <c r="T25" i="50"/>
  <c r="S25" i="50"/>
  <c r="P25" i="50"/>
  <c r="O25" i="50"/>
  <c r="M25" i="50"/>
  <c r="L25" i="50"/>
  <c r="I25" i="50"/>
  <c r="H25" i="50"/>
  <c r="F25" i="50"/>
  <c r="E25" i="50"/>
  <c r="D25" i="50"/>
  <c r="AH10" i="50"/>
  <c r="AG10" i="50"/>
  <c r="AF10" i="50"/>
  <c r="AE10" i="50"/>
  <c r="AD10" i="50"/>
  <c r="AC10" i="50"/>
  <c r="AB10" i="50"/>
  <c r="AA10" i="50"/>
  <c r="Z10" i="50"/>
  <c r="Y10" i="50"/>
  <c r="X10" i="50"/>
  <c r="W10" i="50"/>
  <c r="V10" i="50"/>
  <c r="U10" i="50"/>
  <c r="T10" i="50"/>
  <c r="S10" i="50"/>
  <c r="R10" i="50"/>
  <c r="Q10" i="50"/>
  <c r="P10" i="50"/>
  <c r="O10" i="50"/>
  <c r="N10" i="50"/>
  <c r="M10" i="50"/>
  <c r="L10" i="50"/>
  <c r="K10" i="50"/>
  <c r="J10" i="50"/>
  <c r="I10" i="50"/>
  <c r="H10" i="50"/>
  <c r="G10" i="50"/>
  <c r="F10" i="50"/>
  <c r="E10" i="50"/>
  <c r="D10" i="50"/>
  <c r="AH25" i="49"/>
  <c r="AG25" i="49"/>
  <c r="AF25" i="49"/>
  <c r="AE25" i="49"/>
  <c r="AD25" i="49"/>
  <c r="AC25" i="49"/>
  <c r="AB25" i="49"/>
  <c r="AA25" i="49"/>
  <c r="Z25" i="49"/>
  <c r="Y25" i="49"/>
  <c r="X25" i="49"/>
  <c r="W25" i="49"/>
  <c r="V25" i="49"/>
  <c r="S25" i="49"/>
  <c r="R25" i="49"/>
  <c r="P25" i="49"/>
  <c r="O25" i="49"/>
  <c r="L25" i="49"/>
  <c r="K25" i="49"/>
  <c r="I25" i="49"/>
  <c r="H25" i="49"/>
  <c r="D25" i="49"/>
  <c r="AH10" i="49"/>
  <c r="AG10" i="49"/>
  <c r="AF10" i="49"/>
  <c r="AE10" i="49"/>
  <c r="AD10" i="49"/>
  <c r="AC10" i="49"/>
  <c r="AB10" i="49"/>
  <c r="AA10" i="49"/>
  <c r="Z10" i="49"/>
  <c r="Y10" i="49"/>
  <c r="X10" i="49"/>
  <c r="W10" i="49"/>
  <c r="V10" i="49"/>
  <c r="U10" i="49"/>
  <c r="T10" i="49"/>
  <c r="S10" i="49"/>
  <c r="R10" i="49"/>
  <c r="Q10" i="49"/>
  <c r="P10" i="49"/>
  <c r="O10" i="49"/>
  <c r="N10" i="49"/>
  <c r="M10" i="49"/>
  <c r="L10" i="49"/>
  <c r="K10" i="49"/>
  <c r="J10" i="49"/>
  <c r="I10" i="49"/>
  <c r="H10" i="49"/>
  <c r="G10" i="49"/>
  <c r="E10" i="49"/>
  <c r="D10" i="49"/>
  <c r="AH25" i="51"/>
  <c r="AF25" i="51"/>
  <c r="AE25" i="51"/>
  <c r="AB25" i="51"/>
  <c r="AA25" i="51"/>
  <c r="Y25" i="51"/>
  <c r="X25" i="51"/>
  <c r="U25" i="51"/>
  <c r="T25" i="51"/>
  <c r="R25" i="51"/>
  <c r="Q25" i="51"/>
  <c r="N25" i="51"/>
  <c r="M25" i="51"/>
  <c r="K25" i="51"/>
  <c r="J25" i="51"/>
  <c r="G25" i="51"/>
  <c r="F25" i="51"/>
  <c r="D25" i="51"/>
  <c r="AH10" i="51"/>
  <c r="AG10" i="51"/>
  <c r="AF10" i="51"/>
  <c r="AE10" i="51"/>
  <c r="AD10" i="51"/>
  <c r="AC10" i="51"/>
  <c r="AB10" i="51"/>
  <c r="AA10" i="51"/>
  <c r="Z10" i="51"/>
  <c r="Y10" i="51"/>
  <c r="X10" i="51"/>
  <c r="W10" i="51"/>
  <c r="U10" i="51"/>
  <c r="S10" i="51"/>
  <c r="R10" i="51"/>
  <c r="Q10" i="51"/>
  <c r="P10" i="51"/>
  <c r="N10" i="51"/>
  <c r="K10" i="51"/>
  <c r="J10" i="51"/>
  <c r="I10" i="51"/>
  <c r="F10" i="51"/>
  <c r="D10" i="51"/>
  <c r="AH25" i="48"/>
  <c r="AE25" i="48"/>
  <c r="AD25" i="48"/>
  <c r="AC25" i="48"/>
  <c r="AB25" i="48"/>
  <c r="AA25" i="48"/>
  <c r="X25" i="48"/>
  <c r="W25" i="48"/>
  <c r="V25" i="48"/>
  <c r="U25" i="48"/>
  <c r="T25" i="48"/>
  <c r="Q25" i="48"/>
  <c r="P25" i="48"/>
  <c r="O25" i="48"/>
  <c r="N25" i="48"/>
  <c r="M25" i="48"/>
  <c r="K25" i="48"/>
  <c r="J25" i="48"/>
  <c r="I25" i="48"/>
  <c r="H25" i="48"/>
  <c r="G25" i="48"/>
  <c r="F25" i="48"/>
  <c r="D25" i="48"/>
  <c r="AH10" i="48"/>
  <c r="AG10" i="48"/>
  <c r="AB10" i="48"/>
  <c r="AA10" i="48"/>
  <c r="Z10" i="48"/>
  <c r="Y10" i="48"/>
  <c r="X10" i="48"/>
  <c r="V10" i="48"/>
  <c r="T10" i="48"/>
  <c r="S10" i="48"/>
  <c r="M10" i="48"/>
  <c r="L10" i="48"/>
  <c r="K10" i="48"/>
  <c r="J10" i="48"/>
  <c r="I10" i="48"/>
  <c r="H10" i="48"/>
  <c r="G10" i="48"/>
  <c r="F10" i="48"/>
  <c r="E10" i="48"/>
  <c r="D10" i="48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L10" i="12"/>
  <c r="K10" i="12"/>
  <c r="J10" i="12"/>
  <c r="I10" i="12"/>
  <c r="H10" i="12"/>
  <c r="G10" i="12"/>
  <c r="F10" i="12"/>
  <c r="E10" i="12"/>
  <c r="AJ8" i="12" s="1"/>
  <c r="D10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E25" i="12"/>
  <c r="F25" i="12"/>
  <c r="G25" i="12"/>
  <c r="AJ89" i="12" l="1"/>
  <c r="AJ52" i="12"/>
  <c r="AJ47" i="12"/>
  <c r="AJ42" i="12"/>
  <c r="G19" i="43" l="1"/>
  <c r="I6" i="43"/>
  <c r="G6" i="43"/>
  <c r="D6" i="43"/>
  <c r="M6" i="59"/>
  <c r="AC7" i="58"/>
  <c r="O7" i="58"/>
  <c r="L7" i="58"/>
  <c r="A7" i="58"/>
  <c r="H38" i="59"/>
  <c r="H19" i="59"/>
  <c r="Q6" i="59"/>
  <c r="O6" i="59"/>
  <c r="D6" i="59"/>
  <c r="AJ89" i="58"/>
  <c r="N91" i="59" s="1"/>
  <c r="AJ88" i="58"/>
  <c r="AJ87" i="58"/>
  <c r="N89" i="59" s="1"/>
  <c r="AJ86" i="58"/>
  <c r="N88" i="59" s="1"/>
  <c r="AJ85" i="58"/>
  <c r="N87" i="59" s="1"/>
  <c r="AJ84" i="58"/>
  <c r="N86" i="59" s="1"/>
  <c r="AJ83" i="58"/>
  <c r="N85" i="59" s="1"/>
  <c r="AJ82" i="58"/>
  <c r="N84" i="59" s="1"/>
  <c r="AJ81" i="58"/>
  <c r="N83" i="59" s="1"/>
  <c r="AJ80" i="58"/>
  <c r="N82" i="59" s="1"/>
  <c r="AJ79" i="58"/>
  <c r="N81" i="59" s="1"/>
  <c r="AJ78" i="58"/>
  <c r="N80" i="59" s="1"/>
  <c r="AJ77" i="58"/>
  <c r="N79" i="59" s="1"/>
  <c r="AJ76" i="58"/>
  <c r="N78" i="59" s="1"/>
  <c r="AJ75" i="58"/>
  <c r="N77" i="59" s="1"/>
  <c r="AJ74" i="58"/>
  <c r="N76" i="59" s="1"/>
  <c r="AJ73" i="58"/>
  <c r="N75" i="59" s="1"/>
  <c r="AJ72" i="58"/>
  <c r="N74" i="59" s="1"/>
  <c r="AJ71" i="58"/>
  <c r="N73" i="59" s="1"/>
  <c r="AJ70" i="58"/>
  <c r="N72" i="59" s="1"/>
  <c r="AJ69" i="58"/>
  <c r="N71" i="59" s="1"/>
  <c r="AJ68" i="58"/>
  <c r="N70" i="59" s="1"/>
  <c r="AJ67" i="58"/>
  <c r="N69" i="59" s="1"/>
  <c r="AJ66" i="58"/>
  <c r="N68" i="59" s="1"/>
  <c r="AJ65" i="58"/>
  <c r="N67" i="59" s="1"/>
  <c r="AJ64" i="58"/>
  <c r="N66" i="59" s="1"/>
  <c r="AJ63" i="58"/>
  <c r="N65" i="59" s="1"/>
  <c r="AJ62" i="58"/>
  <c r="N64" i="59" s="1"/>
  <c r="AJ61" i="58"/>
  <c r="N63" i="59" s="1"/>
  <c r="AJ60" i="58"/>
  <c r="N62" i="59" s="1"/>
  <c r="AJ59" i="58"/>
  <c r="N61" i="59" s="1"/>
  <c r="AJ58" i="58"/>
  <c r="N60" i="59" s="1"/>
  <c r="AJ52" i="58"/>
  <c r="N53" i="59" s="1"/>
  <c r="AJ51" i="58"/>
  <c r="N52" i="59" s="1"/>
  <c r="AJ50" i="58"/>
  <c r="N51" i="59" s="1"/>
  <c r="AJ49" i="58"/>
  <c r="N50" i="59" s="1"/>
  <c r="AJ48" i="58"/>
  <c r="N49" i="59" s="1"/>
  <c r="AJ47" i="58"/>
  <c r="N48" i="59" s="1"/>
  <c r="AJ46" i="58"/>
  <c r="N47" i="59" s="1"/>
  <c r="AJ45" i="58"/>
  <c r="N46" i="59" s="1"/>
  <c r="AJ44" i="58"/>
  <c r="N45" i="59" s="1"/>
  <c r="AJ43" i="58"/>
  <c r="N44" i="59" s="1"/>
  <c r="AJ42" i="58"/>
  <c r="N43" i="59" s="1"/>
  <c r="AJ41" i="58"/>
  <c r="N42" i="59" s="1"/>
  <c r="AJ40" i="58"/>
  <c r="N41" i="59" s="1"/>
  <c r="AJ39" i="58"/>
  <c r="N40" i="59" s="1"/>
  <c r="AJ38" i="58"/>
  <c r="N39" i="59" s="1"/>
  <c r="AJ37" i="58"/>
  <c r="N38" i="59" s="1"/>
  <c r="AJ36" i="58"/>
  <c r="N37" i="59" s="1"/>
  <c r="AJ35" i="58"/>
  <c r="N36" i="59" s="1"/>
  <c r="AJ34" i="58"/>
  <c r="N35" i="59" s="1"/>
  <c r="AJ33" i="58"/>
  <c r="N34" i="59" s="1"/>
  <c r="AJ32" i="58"/>
  <c r="N33" i="59" s="1"/>
  <c r="AJ31" i="58"/>
  <c r="N32" i="59" s="1"/>
  <c r="AJ30" i="58"/>
  <c r="N31" i="59" s="1"/>
  <c r="AJ29" i="58"/>
  <c r="N30" i="59" s="1"/>
  <c r="AJ28" i="58"/>
  <c r="N29" i="59" s="1"/>
  <c r="AJ27" i="58"/>
  <c r="N28" i="59" s="1"/>
  <c r="AJ26" i="58"/>
  <c r="N27" i="59" s="1"/>
  <c r="AJ25" i="58"/>
  <c r="N26" i="59" s="1"/>
  <c r="AJ24" i="58"/>
  <c r="N25" i="59" s="1"/>
  <c r="AJ23" i="58"/>
  <c r="N24" i="59" s="1"/>
  <c r="AJ22" i="58"/>
  <c r="N23" i="59" s="1"/>
  <c r="N22" i="59"/>
  <c r="AJ20" i="58"/>
  <c r="N21" i="59" s="1"/>
  <c r="AJ19" i="58"/>
  <c r="N20" i="59" s="1"/>
  <c r="AJ18" i="58"/>
  <c r="N19" i="59" s="1"/>
  <c r="AJ17" i="58"/>
  <c r="N18" i="59" s="1"/>
  <c r="AJ16" i="58"/>
  <c r="N17" i="59" s="1"/>
  <c r="AJ15" i="58"/>
  <c r="N16" i="59" s="1"/>
  <c r="AJ14" i="58"/>
  <c r="N15" i="59" s="1"/>
  <c r="AJ13" i="58"/>
  <c r="AJ54" i="58" s="1"/>
  <c r="N55" i="59" s="1"/>
  <c r="AJ12" i="58"/>
  <c r="N13" i="59" s="1"/>
  <c r="AJ11" i="58"/>
  <c r="N12" i="59" s="1"/>
  <c r="AJ10" i="58"/>
  <c r="N11" i="59" s="1"/>
  <c r="AJ8" i="58"/>
  <c r="AJ53" i="58" s="1"/>
  <c r="N54" i="59" s="1"/>
  <c r="AJ9" i="58"/>
  <c r="N10" i="59" s="1"/>
  <c r="D20" i="57"/>
  <c r="D32" i="57"/>
  <c r="D48" i="57"/>
  <c r="K6" i="57"/>
  <c r="I6" i="57"/>
  <c r="G6" i="57"/>
  <c r="D6" i="57"/>
  <c r="AJ89" i="56"/>
  <c r="AJ88" i="56"/>
  <c r="M90" i="59" s="1"/>
  <c r="AJ87" i="56"/>
  <c r="AJ86" i="56"/>
  <c r="AJ85" i="56"/>
  <c r="AJ84" i="56"/>
  <c r="AJ83" i="56"/>
  <c r="AJ82" i="56"/>
  <c r="AJ81" i="56"/>
  <c r="AJ80" i="56"/>
  <c r="AJ79" i="56"/>
  <c r="AJ78" i="56"/>
  <c r="AJ77" i="56"/>
  <c r="AJ76" i="56"/>
  <c r="AJ75" i="56"/>
  <c r="AJ74" i="56"/>
  <c r="AJ73" i="56"/>
  <c r="AJ72" i="56"/>
  <c r="AJ71" i="56"/>
  <c r="AJ70" i="56"/>
  <c r="AJ69" i="56"/>
  <c r="AJ68" i="56"/>
  <c r="AJ67" i="56"/>
  <c r="AJ66" i="56"/>
  <c r="AJ65" i="56"/>
  <c r="AJ64" i="56"/>
  <c r="AJ63" i="56"/>
  <c r="AJ62" i="56"/>
  <c r="AJ61" i="56"/>
  <c r="AJ60" i="56"/>
  <c r="AJ59" i="56"/>
  <c r="AJ58" i="56"/>
  <c r="AJ52" i="56"/>
  <c r="M53" i="59" s="1"/>
  <c r="AJ51" i="56"/>
  <c r="M52" i="59" s="1"/>
  <c r="AJ50" i="56"/>
  <c r="AJ49" i="56"/>
  <c r="AJ48" i="56"/>
  <c r="M49" i="59" s="1"/>
  <c r="AJ47" i="56"/>
  <c r="M48" i="59" s="1"/>
  <c r="AJ46" i="56"/>
  <c r="AJ45" i="56"/>
  <c r="AJ44" i="56"/>
  <c r="M45" i="59" s="1"/>
  <c r="AJ43" i="56"/>
  <c r="M44" i="59" s="1"/>
  <c r="AJ42" i="56"/>
  <c r="AJ41" i="56"/>
  <c r="AJ40" i="56"/>
  <c r="M41" i="59" s="1"/>
  <c r="AJ39" i="56"/>
  <c r="M40" i="59" s="1"/>
  <c r="AJ38" i="56"/>
  <c r="AJ37" i="56"/>
  <c r="AJ36" i="56"/>
  <c r="M37" i="59" s="1"/>
  <c r="AJ35" i="56"/>
  <c r="M36" i="59" s="1"/>
  <c r="AJ34" i="56"/>
  <c r="AJ33" i="56"/>
  <c r="AJ32" i="56"/>
  <c r="M33" i="59" s="1"/>
  <c r="AJ31" i="56"/>
  <c r="M32" i="59" s="1"/>
  <c r="AJ30" i="56"/>
  <c r="AJ29" i="56"/>
  <c r="AJ28" i="56"/>
  <c r="M29" i="59" s="1"/>
  <c r="AJ27" i="56"/>
  <c r="M28" i="59" s="1"/>
  <c r="AJ26" i="56"/>
  <c r="AJ25" i="56"/>
  <c r="AJ57" i="56"/>
  <c r="AJ24" i="56"/>
  <c r="AJ23" i="56"/>
  <c r="M24" i="59" s="1"/>
  <c r="AJ22" i="56"/>
  <c r="AJ20" i="56"/>
  <c r="AJ19" i="56"/>
  <c r="M20" i="59" s="1"/>
  <c r="AJ18" i="56"/>
  <c r="AJ17" i="56"/>
  <c r="AJ16" i="56"/>
  <c r="AJ15" i="56"/>
  <c r="M16" i="59" s="1"/>
  <c r="AJ14" i="56"/>
  <c r="AJ13" i="56"/>
  <c r="AJ12" i="56"/>
  <c r="AJ11" i="56"/>
  <c r="M12" i="59" s="1"/>
  <c r="AJ10" i="56"/>
  <c r="AJ9" i="56"/>
  <c r="AJ89" i="55"/>
  <c r="AJ88" i="55"/>
  <c r="L90" i="59" s="1"/>
  <c r="AJ87" i="55"/>
  <c r="AJ86" i="55"/>
  <c r="AJ85" i="55"/>
  <c r="AJ84" i="55"/>
  <c r="AJ83" i="55"/>
  <c r="AJ82" i="55"/>
  <c r="AJ81" i="55"/>
  <c r="AJ80" i="55"/>
  <c r="AJ79" i="55"/>
  <c r="AJ78" i="55"/>
  <c r="AJ77" i="55"/>
  <c r="AJ76" i="55"/>
  <c r="AJ75" i="55"/>
  <c r="AJ74" i="55"/>
  <c r="AJ73" i="55"/>
  <c r="AJ72" i="55"/>
  <c r="AJ71" i="55"/>
  <c r="AJ70" i="55"/>
  <c r="AJ69" i="55"/>
  <c r="AJ68" i="55"/>
  <c r="AJ67" i="55"/>
  <c r="AJ66" i="55"/>
  <c r="AJ65" i="55"/>
  <c r="AJ64" i="55"/>
  <c r="AJ63" i="55"/>
  <c r="AJ62" i="55"/>
  <c r="AJ61" i="55"/>
  <c r="AJ60" i="55"/>
  <c r="AJ59" i="55"/>
  <c r="AJ58" i="55"/>
  <c r="AJ52" i="55"/>
  <c r="AJ51" i="55"/>
  <c r="AJ50" i="55"/>
  <c r="AJ49" i="55"/>
  <c r="AJ48" i="55"/>
  <c r="L49" i="59" s="1"/>
  <c r="AJ47" i="55"/>
  <c r="AJ46" i="55"/>
  <c r="AJ45" i="55"/>
  <c r="AJ44" i="55"/>
  <c r="L45" i="59" s="1"/>
  <c r="AJ43" i="55"/>
  <c r="AJ42" i="55"/>
  <c r="AJ41" i="55"/>
  <c r="AJ40" i="55"/>
  <c r="L41" i="59" s="1"/>
  <c r="AJ39" i="55"/>
  <c r="AJ38" i="55"/>
  <c r="AJ37" i="55"/>
  <c r="AJ36" i="55"/>
  <c r="L37" i="59" s="1"/>
  <c r="AJ35" i="55"/>
  <c r="AJ34" i="55"/>
  <c r="AJ33" i="55"/>
  <c r="AJ32" i="55"/>
  <c r="L33" i="59" s="1"/>
  <c r="AJ31" i="55"/>
  <c r="AJ30" i="55"/>
  <c r="AJ29" i="55"/>
  <c r="AJ28" i="55"/>
  <c r="L29" i="59" s="1"/>
  <c r="AJ27" i="55"/>
  <c r="AJ26" i="55"/>
  <c r="AJ25" i="55"/>
  <c r="AJ24" i="55"/>
  <c r="L25" i="59" s="1"/>
  <c r="AJ23" i="55"/>
  <c r="AJ22" i="55"/>
  <c r="AJ20" i="55"/>
  <c r="L21" i="59" s="1"/>
  <c r="AJ19" i="55"/>
  <c r="AJ18" i="55"/>
  <c r="AJ17" i="55"/>
  <c r="AJ16" i="55"/>
  <c r="L17" i="59" s="1"/>
  <c r="AJ15" i="55"/>
  <c r="AJ14" i="55"/>
  <c r="AJ13" i="55"/>
  <c r="AJ12" i="55"/>
  <c r="L13" i="59" s="1"/>
  <c r="AJ11" i="55"/>
  <c r="AJ10" i="55"/>
  <c r="AJ9" i="55"/>
  <c r="AJ89" i="54"/>
  <c r="AJ88" i="54"/>
  <c r="K90" i="59" s="1"/>
  <c r="AJ87" i="54"/>
  <c r="AJ86" i="54"/>
  <c r="AJ85" i="54"/>
  <c r="AJ84" i="54"/>
  <c r="AJ83" i="54"/>
  <c r="AJ82" i="54"/>
  <c r="AJ81" i="54"/>
  <c r="AJ80" i="54"/>
  <c r="AJ79" i="54"/>
  <c r="AJ78" i="54"/>
  <c r="AJ77" i="54"/>
  <c r="AJ76" i="54"/>
  <c r="AJ75" i="54"/>
  <c r="AJ74" i="54"/>
  <c r="AJ73" i="54"/>
  <c r="AJ72" i="54"/>
  <c r="AJ71" i="54"/>
  <c r="AJ70" i="54"/>
  <c r="AJ69" i="54"/>
  <c r="AJ68" i="54"/>
  <c r="AJ67" i="54"/>
  <c r="AJ66" i="54"/>
  <c r="AJ65" i="54"/>
  <c r="AJ64" i="54"/>
  <c r="AJ63" i="54"/>
  <c r="AJ62" i="54"/>
  <c r="AJ61" i="54"/>
  <c r="AJ60" i="54"/>
  <c r="AJ59" i="54"/>
  <c r="AJ58" i="54"/>
  <c r="AJ52" i="54"/>
  <c r="K53" i="59" s="1"/>
  <c r="AJ51" i="54"/>
  <c r="AJ50" i="54"/>
  <c r="AJ49" i="54"/>
  <c r="AJ48" i="54"/>
  <c r="K49" i="59" s="1"/>
  <c r="AJ47" i="54"/>
  <c r="AJ46" i="54"/>
  <c r="AJ45" i="54"/>
  <c r="AJ44" i="54"/>
  <c r="K45" i="59" s="1"/>
  <c r="AJ43" i="54"/>
  <c r="AJ42" i="54"/>
  <c r="AJ41" i="54"/>
  <c r="AJ40" i="54"/>
  <c r="K41" i="59" s="1"/>
  <c r="AJ39" i="54"/>
  <c r="AJ38" i="54"/>
  <c r="AJ37" i="54"/>
  <c r="AJ36" i="54"/>
  <c r="K37" i="59" s="1"/>
  <c r="AJ35" i="54"/>
  <c r="AJ34" i="54"/>
  <c r="AJ33" i="54"/>
  <c r="AJ32" i="54"/>
  <c r="K33" i="59" s="1"/>
  <c r="AJ31" i="54"/>
  <c r="AJ30" i="54"/>
  <c r="AJ29" i="54"/>
  <c r="AJ28" i="54"/>
  <c r="K29" i="59" s="1"/>
  <c r="AJ27" i="54"/>
  <c r="AJ26" i="54"/>
  <c r="AJ25" i="54"/>
  <c r="AJ24" i="54"/>
  <c r="K25" i="59" s="1"/>
  <c r="AJ23" i="54"/>
  <c r="K24" i="59" s="1"/>
  <c r="AJ22" i="54"/>
  <c r="AJ20" i="54"/>
  <c r="K21" i="59" s="1"/>
  <c r="AJ19" i="54"/>
  <c r="K20" i="59" s="1"/>
  <c r="AJ18" i="54"/>
  <c r="AJ17" i="54"/>
  <c r="AJ16" i="54"/>
  <c r="K17" i="59" s="1"/>
  <c r="AJ15" i="54"/>
  <c r="K16" i="59" s="1"/>
  <c r="AJ14" i="54"/>
  <c r="AJ13" i="54"/>
  <c r="AJ12" i="54"/>
  <c r="K13" i="59" s="1"/>
  <c r="AJ11" i="54"/>
  <c r="K12" i="59" s="1"/>
  <c r="AJ10" i="54"/>
  <c r="AJ9" i="54"/>
  <c r="AJ89" i="53"/>
  <c r="AJ88" i="53"/>
  <c r="J90" i="59" s="1"/>
  <c r="AJ87" i="53"/>
  <c r="AJ86" i="53"/>
  <c r="AJ85" i="53"/>
  <c r="AJ84" i="53"/>
  <c r="AJ83" i="53"/>
  <c r="AJ82" i="53"/>
  <c r="AJ81" i="53"/>
  <c r="AJ80" i="53"/>
  <c r="AJ79" i="53"/>
  <c r="AJ78" i="53"/>
  <c r="AJ77" i="53"/>
  <c r="AJ76" i="53"/>
  <c r="AJ75" i="53"/>
  <c r="AJ74" i="53"/>
  <c r="AJ73" i="53"/>
  <c r="AJ72" i="53"/>
  <c r="AJ71" i="53"/>
  <c r="AJ70" i="53"/>
  <c r="AJ69" i="53"/>
  <c r="AJ68" i="53"/>
  <c r="AJ67" i="53"/>
  <c r="AJ66" i="53"/>
  <c r="AJ65" i="53"/>
  <c r="AJ64" i="53"/>
  <c r="AJ63" i="53"/>
  <c r="AJ62" i="53"/>
  <c r="AJ61" i="53"/>
  <c r="AJ60" i="53"/>
  <c r="AJ59" i="53"/>
  <c r="AJ58" i="53"/>
  <c r="AJ52" i="53"/>
  <c r="AJ51" i="53"/>
  <c r="AJ50" i="53"/>
  <c r="AJ49" i="53"/>
  <c r="AJ48" i="53"/>
  <c r="AJ47" i="53"/>
  <c r="AJ46" i="53"/>
  <c r="AJ45" i="53"/>
  <c r="AJ44" i="53"/>
  <c r="AJ43" i="53"/>
  <c r="AJ42" i="53"/>
  <c r="AJ41" i="53"/>
  <c r="AJ40" i="53"/>
  <c r="AJ39" i="53"/>
  <c r="AJ38" i="53"/>
  <c r="AJ37" i="53"/>
  <c r="AJ36" i="53"/>
  <c r="AJ35" i="53"/>
  <c r="AJ34" i="53"/>
  <c r="AJ33" i="53"/>
  <c r="AJ32" i="53"/>
  <c r="AJ31" i="53"/>
  <c r="AJ30" i="53"/>
  <c r="AJ29" i="53"/>
  <c r="AJ28" i="53"/>
  <c r="AJ27" i="53"/>
  <c r="AJ26" i="53"/>
  <c r="AJ25" i="53"/>
  <c r="AJ24" i="53"/>
  <c r="AJ23" i="53"/>
  <c r="AJ22" i="53"/>
  <c r="AJ20" i="53"/>
  <c r="AJ19" i="53"/>
  <c r="AJ18" i="53"/>
  <c r="AJ17" i="53"/>
  <c r="AJ16" i="53"/>
  <c r="AJ15" i="53"/>
  <c r="AJ14" i="53"/>
  <c r="AJ13" i="53"/>
  <c r="AJ12" i="53"/>
  <c r="AJ11" i="53"/>
  <c r="AJ10" i="53"/>
  <c r="AJ9" i="53"/>
  <c r="AJ89" i="52"/>
  <c r="AJ88" i="52"/>
  <c r="I90" i="59" s="1"/>
  <c r="AJ87" i="52"/>
  <c r="AJ86" i="52"/>
  <c r="AJ85" i="52"/>
  <c r="AJ84" i="52"/>
  <c r="AJ83" i="52"/>
  <c r="AJ82" i="52"/>
  <c r="AJ81" i="52"/>
  <c r="AJ80" i="52"/>
  <c r="AJ79" i="52"/>
  <c r="AJ78" i="52"/>
  <c r="AJ77" i="52"/>
  <c r="AJ76" i="52"/>
  <c r="AJ75" i="52"/>
  <c r="AJ74" i="52"/>
  <c r="AJ73" i="52"/>
  <c r="AJ72" i="52"/>
  <c r="AJ71" i="52"/>
  <c r="AJ70" i="52"/>
  <c r="AJ69" i="52"/>
  <c r="AJ68" i="52"/>
  <c r="AJ67" i="52"/>
  <c r="AJ66" i="52"/>
  <c r="AJ65" i="52"/>
  <c r="AJ64" i="52"/>
  <c r="AJ63" i="52"/>
  <c r="AJ62" i="52"/>
  <c r="AJ61" i="52"/>
  <c r="AJ60" i="52"/>
  <c r="AJ59" i="52"/>
  <c r="AJ58" i="52"/>
  <c r="AJ52" i="52"/>
  <c r="AJ51" i="52"/>
  <c r="I52" i="59" s="1"/>
  <c r="AJ50" i="52"/>
  <c r="AJ49" i="52"/>
  <c r="AJ48" i="52"/>
  <c r="AJ47" i="52"/>
  <c r="I48" i="59" s="1"/>
  <c r="AJ46" i="52"/>
  <c r="AJ45" i="52"/>
  <c r="AJ44" i="52"/>
  <c r="AJ43" i="52"/>
  <c r="I44" i="59" s="1"/>
  <c r="AJ42" i="52"/>
  <c r="AJ41" i="52"/>
  <c r="AJ40" i="52"/>
  <c r="AJ39" i="52"/>
  <c r="I40" i="59" s="1"/>
  <c r="AJ38" i="52"/>
  <c r="AJ37" i="52"/>
  <c r="AJ36" i="52"/>
  <c r="AJ35" i="52"/>
  <c r="I36" i="59" s="1"/>
  <c r="AJ34" i="52"/>
  <c r="AJ33" i="52"/>
  <c r="AJ32" i="52"/>
  <c r="AJ31" i="52"/>
  <c r="I32" i="59" s="1"/>
  <c r="AJ30" i="52"/>
  <c r="AJ29" i="52"/>
  <c r="AJ28" i="52"/>
  <c r="AJ27" i="52"/>
  <c r="I28" i="59" s="1"/>
  <c r="AJ26" i="52"/>
  <c r="AJ25" i="52"/>
  <c r="AJ57" i="52"/>
  <c r="AJ24" i="52"/>
  <c r="AJ23" i="52"/>
  <c r="I24" i="59" s="1"/>
  <c r="AJ22" i="52"/>
  <c r="I23" i="59" s="1"/>
  <c r="AJ20" i="52"/>
  <c r="AJ19" i="52"/>
  <c r="I20" i="59" s="1"/>
  <c r="AJ18" i="52"/>
  <c r="I19" i="59" s="1"/>
  <c r="AJ17" i="52"/>
  <c r="AJ16" i="52"/>
  <c r="AJ15" i="52"/>
  <c r="I16" i="59" s="1"/>
  <c r="AJ14" i="52"/>
  <c r="I15" i="59" s="1"/>
  <c r="AJ13" i="52"/>
  <c r="AJ12" i="52"/>
  <c r="AJ11" i="52"/>
  <c r="I12" i="59" s="1"/>
  <c r="AJ10" i="52"/>
  <c r="I11" i="59" s="1"/>
  <c r="AJ9" i="52"/>
  <c r="H38" i="46"/>
  <c r="AJ89" i="51"/>
  <c r="F91" i="46" s="1"/>
  <c r="AJ88" i="51"/>
  <c r="F90" i="59" s="1"/>
  <c r="AJ87" i="51"/>
  <c r="F89" i="59" s="1"/>
  <c r="AJ86" i="51"/>
  <c r="F88" i="59" s="1"/>
  <c r="AJ85" i="51"/>
  <c r="F87" i="59" s="1"/>
  <c r="AJ84" i="51"/>
  <c r="F86" i="59" s="1"/>
  <c r="AJ83" i="51"/>
  <c r="F85" i="59" s="1"/>
  <c r="AJ82" i="51"/>
  <c r="F84" i="59" s="1"/>
  <c r="AJ81" i="51"/>
  <c r="F83" i="59" s="1"/>
  <c r="AJ80" i="51"/>
  <c r="F82" i="59" s="1"/>
  <c r="AJ79" i="51"/>
  <c r="F81" i="59" s="1"/>
  <c r="AJ78" i="51"/>
  <c r="F80" i="59" s="1"/>
  <c r="AJ77" i="51"/>
  <c r="F79" i="59" s="1"/>
  <c r="AJ76" i="51"/>
  <c r="F78" i="59" s="1"/>
  <c r="AJ75" i="51"/>
  <c r="F77" i="59" s="1"/>
  <c r="AJ74" i="51"/>
  <c r="F76" i="59" s="1"/>
  <c r="AJ73" i="51"/>
  <c r="F75" i="59" s="1"/>
  <c r="AJ72" i="51"/>
  <c r="F74" i="59" s="1"/>
  <c r="AJ71" i="51"/>
  <c r="F73" i="59" s="1"/>
  <c r="AJ70" i="51"/>
  <c r="F72" i="59" s="1"/>
  <c r="AJ69" i="51"/>
  <c r="F71" i="59" s="1"/>
  <c r="AJ68" i="51"/>
  <c r="F70" i="59" s="1"/>
  <c r="AJ67" i="51"/>
  <c r="F69" i="59" s="1"/>
  <c r="AJ66" i="51"/>
  <c r="F68" i="59" s="1"/>
  <c r="AJ65" i="51"/>
  <c r="F67" i="59" s="1"/>
  <c r="AJ64" i="51"/>
  <c r="F66" i="59" s="1"/>
  <c r="AJ63" i="51"/>
  <c r="F65" i="59" s="1"/>
  <c r="AJ62" i="51"/>
  <c r="F64" i="59" s="1"/>
  <c r="AJ61" i="51"/>
  <c r="F63" i="59" s="1"/>
  <c r="AJ60" i="51"/>
  <c r="F62" i="59" s="1"/>
  <c r="AJ59" i="51"/>
  <c r="F61" i="46" s="1"/>
  <c r="AJ58" i="51"/>
  <c r="F60" i="46" s="1"/>
  <c r="AJ52" i="51"/>
  <c r="F53" i="59" s="1"/>
  <c r="AJ51" i="51"/>
  <c r="F52" i="46" s="1"/>
  <c r="AJ50" i="51"/>
  <c r="F51" i="59" s="1"/>
  <c r="AJ49" i="51"/>
  <c r="F50" i="46" s="1"/>
  <c r="AJ48" i="51"/>
  <c r="F49" i="46" s="1"/>
  <c r="AJ47" i="51"/>
  <c r="F48" i="46" s="1"/>
  <c r="AJ46" i="51"/>
  <c r="F47" i="59" s="1"/>
  <c r="AJ45" i="51"/>
  <c r="F46" i="46" s="1"/>
  <c r="AJ44" i="51"/>
  <c r="F45" i="59" s="1"/>
  <c r="AJ43" i="51"/>
  <c r="F44" i="46" s="1"/>
  <c r="AJ42" i="51"/>
  <c r="F43" i="59" s="1"/>
  <c r="AJ41" i="51"/>
  <c r="F42" i="46" s="1"/>
  <c r="AJ40" i="51"/>
  <c r="F41" i="46" s="1"/>
  <c r="AJ39" i="51"/>
  <c r="F40" i="46" s="1"/>
  <c r="AJ38" i="51"/>
  <c r="F39" i="59" s="1"/>
  <c r="AJ37" i="51"/>
  <c r="F38" i="46" s="1"/>
  <c r="AJ36" i="51"/>
  <c r="F37" i="46" s="1"/>
  <c r="AJ35" i="51"/>
  <c r="F36" i="46" s="1"/>
  <c r="AJ34" i="51"/>
  <c r="F35" i="59" s="1"/>
  <c r="AJ33" i="51"/>
  <c r="F34" i="46" s="1"/>
  <c r="AJ32" i="51"/>
  <c r="F33" i="59" s="1"/>
  <c r="AJ31" i="51"/>
  <c r="F32" i="46" s="1"/>
  <c r="AJ30" i="51"/>
  <c r="F31" i="59" s="1"/>
  <c r="AJ29" i="51"/>
  <c r="F30" i="46" s="1"/>
  <c r="AJ28" i="51"/>
  <c r="F29" i="59" s="1"/>
  <c r="AJ27" i="51"/>
  <c r="F28" i="46" s="1"/>
  <c r="AJ26" i="51"/>
  <c r="F27" i="59" s="1"/>
  <c r="AJ25" i="51"/>
  <c r="F26" i="46" s="1"/>
  <c r="AJ57" i="51"/>
  <c r="F59" i="46" s="1"/>
  <c r="AJ24" i="51"/>
  <c r="F25" i="46" s="1"/>
  <c r="AJ23" i="51"/>
  <c r="F24" i="46" s="1"/>
  <c r="AJ22" i="51"/>
  <c r="F23" i="59" s="1"/>
  <c r="F22" i="59"/>
  <c r="AJ20" i="51"/>
  <c r="F21" i="46" s="1"/>
  <c r="AJ19" i="51"/>
  <c r="F20" i="46" s="1"/>
  <c r="AJ18" i="51"/>
  <c r="F19" i="59" s="1"/>
  <c r="AJ17" i="51"/>
  <c r="F18" i="59" s="1"/>
  <c r="AJ16" i="51"/>
  <c r="F17" i="59" s="1"/>
  <c r="AJ15" i="51"/>
  <c r="F16" i="46" s="1"/>
  <c r="AJ14" i="51"/>
  <c r="F15" i="59" s="1"/>
  <c r="AJ13" i="51"/>
  <c r="AJ54" i="51" s="1"/>
  <c r="F55" i="59" s="1"/>
  <c r="AJ12" i="51"/>
  <c r="F13" i="46" s="1"/>
  <c r="AJ11" i="51"/>
  <c r="F12" i="46" s="1"/>
  <c r="AJ10" i="51"/>
  <c r="F11" i="59" s="1"/>
  <c r="AJ8" i="51"/>
  <c r="AJ53" i="51" s="1"/>
  <c r="F54" i="46" s="1"/>
  <c r="AJ9" i="51"/>
  <c r="F10" i="59" s="1"/>
  <c r="AJ89" i="50"/>
  <c r="H91" i="59" s="1"/>
  <c r="AJ88" i="50"/>
  <c r="AJ87" i="50"/>
  <c r="H89" i="59" s="1"/>
  <c r="AJ86" i="50"/>
  <c r="H88" i="46" s="1"/>
  <c r="AJ85" i="50"/>
  <c r="H87" i="59" s="1"/>
  <c r="AJ84" i="50"/>
  <c r="H86" i="59" s="1"/>
  <c r="AJ83" i="50"/>
  <c r="H85" i="59" s="1"/>
  <c r="AJ82" i="50"/>
  <c r="H84" i="46" s="1"/>
  <c r="AJ81" i="50"/>
  <c r="H83" i="59" s="1"/>
  <c r="AJ80" i="50"/>
  <c r="H82" i="59" s="1"/>
  <c r="AJ79" i="50"/>
  <c r="H81" i="46" s="1"/>
  <c r="AJ78" i="50"/>
  <c r="H80" i="46" s="1"/>
  <c r="AJ77" i="50"/>
  <c r="H79" i="59" s="1"/>
  <c r="AJ76" i="50"/>
  <c r="H78" i="46" s="1"/>
  <c r="AJ75" i="50"/>
  <c r="H77" i="59" s="1"/>
  <c r="AJ74" i="50"/>
  <c r="H76" i="46" s="1"/>
  <c r="AJ73" i="50"/>
  <c r="H75" i="59" s="1"/>
  <c r="AJ72" i="50"/>
  <c r="H74" i="59" s="1"/>
  <c r="AJ71" i="50"/>
  <c r="H73" i="46" s="1"/>
  <c r="AJ70" i="50"/>
  <c r="H72" i="46" s="1"/>
  <c r="AJ69" i="50"/>
  <c r="H71" i="59" s="1"/>
  <c r="AJ68" i="50"/>
  <c r="H70" i="46" s="1"/>
  <c r="AJ67" i="50"/>
  <c r="H69" i="59" s="1"/>
  <c r="AJ66" i="50"/>
  <c r="H68" i="46" s="1"/>
  <c r="AJ65" i="50"/>
  <c r="H67" i="59" s="1"/>
  <c r="AJ64" i="50"/>
  <c r="H66" i="46" s="1"/>
  <c r="AJ63" i="50"/>
  <c r="H65" i="46" s="1"/>
  <c r="AJ62" i="50"/>
  <c r="H64" i="46" s="1"/>
  <c r="AJ61" i="50"/>
  <c r="H63" i="59" s="1"/>
  <c r="AJ60" i="50"/>
  <c r="H62" i="59" s="1"/>
  <c r="AJ59" i="50"/>
  <c r="H61" i="59" s="1"/>
  <c r="AJ58" i="50"/>
  <c r="H60" i="46" s="1"/>
  <c r="AJ52" i="50"/>
  <c r="H53" i="46" s="1"/>
  <c r="AJ51" i="50"/>
  <c r="H52" i="59" s="1"/>
  <c r="AJ50" i="50"/>
  <c r="H51" i="46" s="1"/>
  <c r="AJ49" i="50"/>
  <c r="H50" i="59" s="1"/>
  <c r="AJ48" i="50"/>
  <c r="H49" i="46" s="1"/>
  <c r="AJ47" i="50"/>
  <c r="H48" i="46" s="1"/>
  <c r="AJ46" i="50"/>
  <c r="H47" i="59" s="1"/>
  <c r="AJ45" i="50"/>
  <c r="H46" i="59" s="1"/>
  <c r="AJ44" i="50"/>
  <c r="H45" i="46" s="1"/>
  <c r="AJ43" i="50"/>
  <c r="H44" i="59" s="1"/>
  <c r="AJ42" i="50"/>
  <c r="H43" i="59" s="1"/>
  <c r="AJ41" i="50"/>
  <c r="H42" i="59" s="1"/>
  <c r="AJ40" i="50"/>
  <c r="H41" i="59" s="1"/>
  <c r="AJ39" i="50"/>
  <c r="H40" i="59" s="1"/>
  <c r="AJ38" i="50"/>
  <c r="H39" i="59" s="1"/>
  <c r="AJ37" i="50"/>
  <c r="AJ36" i="50"/>
  <c r="H37" i="46" s="1"/>
  <c r="AJ35" i="50"/>
  <c r="H36" i="59" s="1"/>
  <c r="AJ34" i="50"/>
  <c r="H35" i="46" s="1"/>
  <c r="AJ33" i="50"/>
  <c r="H34" i="59" s="1"/>
  <c r="AJ32" i="50"/>
  <c r="H33" i="46" s="1"/>
  <c r="AJ31" i="50"/>
  <c r="H32" i="46" s="1"/>
  <c r="AJ30" i="50"/>
  <c r="H31" i="59" s="1"/>
  <c r="AJ29" i="50"/>
  <c r="H30" i="59" s="1"/>
  <c r="AJ28" i="50"/>
  <c r="H29" i="46" s="1"/>
  <c r="AJ27" i="50"/>
  <c r="H28" i="59" s="1"/>
  <c r="AJ26" i="50"/>
  <c r="H27" i="59" s="1"/>
  <c r="AJ25" i="50"/>
  <c r="H26" i="59" s="1"/>
  <c r="AJ57" i="50"/>
  <c r="H59" i="46" s="1"/>
  <c r="AJ24" i="50"/>
  <c r="H25" i="59" s="1"/>
  <c r="AJ23" i="50"/>
  <c r="H24" i="59" s="1"/>
  <c r="AJ22" i="50"/>
  <c r="H23" i="59" s="1"/>
  <c r="H22" i="46"/>
  <c r="AJ20" i="50"/>
  <c r="H21" i="46" s="1"/>
  <c r="AJ19" i="50"/>
  <c r="H20" i="59" s="1"/>
  <c r="AJ18" i="50"/>
  <c r="H19" i="46" s="1"/>
  <c r="AJ17" i="50"/>
  <c r="H18" i="59" s="1"/>
  <c r="AJ16" i="50"/>
  <c r="H17" i="46" s="1"/>
  <c r="AJ15" i="50"/>
  <c r="H16" i="59" s="1"/>
  <c r="AJ14" i="50"/>
  <c r="H15" i="59" s="1"/>
  <c r="AJ13" i="50"/>
  <c r="AJ54" i="50" s="1"/>
  <c r="H55" i="46" s="1"/>
  <c r="AJ12" i="50"/>
  <c r="H13" i="46" s="1"/>
  <c r="AJ11" i="50"/>
  <c r="H12" i="59" s="1"/>
  <c r="AJ10" i="50"/>
  <c r="H11" i="46" s="1"/>
  <c r="AJ8" i="50"/>
  <c r="AJ53" i="50" s="1"/>
  <c r="H54" i="59" s="1"/>
  <c r="AJ9" i="50"/>
  <c r="H10" i="59" s="1"/>
  <c r="AJ89" i="49"/>
  <c r="G91" i="46" s="1"/>
  <c r="AJ88" i="49"/>
  <c r="G90" i="59" s="1"/>
  <c r="AJ87" i="49"/>
  <c r="G89" i="59" s="1"/>
  <c r="AJ86" i="49"/>
  <c r="G88" i="46" s="1"/>
  <c r="AJ85" i="49"/>
  <c r="G87" i="59" s="1"/>
  <c r="AJ84" i="49"/>
  <c r="G86" i="59" s="1"/>
  <c r="AJ83" i="49"/>
  <c r="G85" i="59" s="1"/>
  <c r="AJ82" i="49"/>
  <c r="G84" i="46" s="1"/>
  <c r="AJ81" i="49"/>
  <c r="G83" i="59" s="1"/>
  <c r="AJ80" i="49"/>
  <c r="G82" i="59" s="1"/>
  <c r="AJ79" i="49"/>
  <c r="G81" i="59" s="1"/>
  <c r="AJ78" i="49"/>
  <c r="G80" i="46" s="1"/>
  <c r="AJ77" i="49"/>
  <c r="G79" i="59" s="1"/>
  <c r="AJ76" i="49"/>
  <c r="G78" i="59" s="1"/>
  <c r="AJ75" i="49"/>
  <c r="G77" i="59" s="1"/>
  <c r="AJ74" i="49"/>
  <c r="G76" i="46" s="1"/>
  <c r="AJ73" i="49"/>
  <c r="G75" i="59" s="1"/>
  <c r="AJ72" i="49"/>
  <c r="G74" i="59" s="1"/>
  <c r="AJ71" i="49"/>
  <c r="G73" i="59" s="1"/>
  <c r="AJ70" i="49"/>
  <c r="G72" i="46" s="1"/>
  <c r="AJ69" i="49"/>
  <c r="G71" i="59" s="1"/>
  <c r="AJ68" i="49"/>
  <c r="G70" i="59" s="1"/>
  <c r="AJ67" i="49"/>
  <c r="G69" i="59" s="1"/>
  <c r="AJ66" i="49"/>
  <c r="G68" i="46" s="1"/>
  <c r="AJ65" i="49"/>
  <c r="G67" i="59" s="1"/>
  <c r="AJ64" i="49"/>
  <c r="G66" i="59" s="1"/>
  <c r="AJ63" i="49"/>
  <c r="G65" i="59" s="1"/>
  <c r="AJ62" i="49"/>
  <c r="G64" i="46" s="1"/>
  <c r="AJ61" i="49"/>
  <c r="G63" i="59" s="1"/>
  <c r="AJ60" i="49"/>
  <c r="G62" i="59" s="1"/>
  <c r="AJ59" i="49"/>
  <c r="G61" i="59" s="1"/>
  <c r="AJ58" i="49"/>
  <c r="G60" i="59" s="1"/>
  <c r="AJ52" i="49"/>
  <c r="G53" i="59" s="1"/>
  <c r="AJ51" i="49"/>
  <c r="G52" i="46" s="1"/>
  <c r="AJ50" i="49"/>
  <c r="G51" i="59" s="1"/>
  <c r="AJ49" i="49"/>
  <c r="G50" i="59" s="1"/>
  <c r="AJ48" i="49"/>
  <c r="G49" i="59" s="1"/>
  <c r="AJ47" i="49"/>
  <c r="G48" i="46" s="1"/>
  <c r="AJ46" i="49"/>
  <c r="G47" i="46" s="1"/>
  <c r="AJ45" i="49"/>
  <c r="G46" i="59" s="1"/>
  <c r="AJ44" i="49"/>
  <c r="G45" i="59" s="1"/>
  <c r="AJ43" i="49"/>
  <c r="G44" i="59" s="1"/>
  <c r="AJ42" i="49"/>
  <c r="G43" i="46" s="1"/>
  <c r="AJ41" i="49"/>
  <c r="G42" i="59" s="1"/>
  <c r="AJ40" i="49"/>
  <c r="G41" i="46" s="1"/>
  <c r="AJ39" i="49"/>
  <c r="G40" i="59" s="1"/>
  <c r="AJ38" i="49"/>
  <c r="G39" i="46" s="1"/>
  <c r="AJ37" i="49"/>
  <c r="G38" i="59" s="1"/>
  <c r="AJ36" i="49"/>
  <c r="G37" i="59" s="1"/>
  <c r="AJ35" i="49"/>
  <c r="G36" i="46" s="1"/>
  <c r="AJ34" i="49"/>
  <c r="G35" i="59" s="1"/>
  <c r="AJ33" i="49"/>
  <c r="G34" i="59" s="1"/>
  <c r="AJ32" i="49"/>
  <c r="G33" i="59" s="1"/>
  <c r="AJ31" i="49"/>
  <c r="G32" i="46" s="1"/>
  <c r="AJ30" i="49"/>
  <c r="G31" i="46" s="1"/>
  <c r="AJ29" i="49"/>
  <c r="G30" i="59" s="1"/>
  <c r="AJ28" i="49"/>
  <c r="G29" i="59" s="1"/>
  <c r="AJ27" i="49"/>
  <c r="G28" i="59" s="1"/>
  <c r="AJ26" i="49"/>
  <c r="G27" i="46" s="1"/>
  <c r="AJ25" i="49"/>
  <c r="G26" i="59" s="1"/>
  <c r="AJ24" i="49"/>
  <c r="G25" i="46" s="1"/>
  <c r="AJ23" i="49"/>
  <c r="G24" i="59" s="1"/>
  <c r="AJ22" i="49"/>
  <c r="G23" i="46" s="1"/>
  <c r="G22" i="59"/>
  <c r="AJ20" i="49"/>
  <c r="G21" i="59" s="1"/>
  <c r="AJ19" i="49"/>
  <c r="G20" i="46" s="1"/>
  <c r="AJ18" i="49"/>
  <c r="G19" i="59" s="1"/>
  <c r="AJ17" i="49"/>
  <c r="G18" i="59" s="1"/>
  <c r="AJ16" i="49"/>
  <c r="G17" i="59" s="1"/>
  <c r="AJ15" i="49"/>
  <c r="G16" i="46" s="1"/>
  <c r="AJ14" i="49"/>
  <c r="G15" i="46" s="1"/>
  <c r="AJ13" i="49"/>
  <c r="AJ54" i="49" s="1"/>
  <c r="G55" i="59" s="1"/>
  <c r="AJ12" i="49"/>
  <c r="G13" i="59" s="1"/>
  <c r="AJ11" i="49"/>
  <c r="G12" i="59" s="1"/>
  <c r="AJ10" i="49"/>
  <c r="G11" i="46" s="1"/>
  <c r="AJ8" i="49"/>
  <c r="AJ53" i="49" s="1"/>
  <c r="G54" i="59" s="1"/>
  <c r="AJ9" i="49"/>
  <c r="G10" i="59" s="1"/>
  <c r="AJ89" i="48"/>
  <c r="E91" i="46" s="1"/>
  <c r="AJ88" i="48"/>
  <c r="E90" i="59" s="1"/>
  <c r="AJ87" i="48"/>
  <c r="E89" i="59" s="1"/>
  <c r="AJ86" i="48"/>
  <c r="E88" i="59" s="1"/>
  <c r="AJ85" i="48"/>
  <c r="E87" i="59" s="1"/>
  <c r="AJ84" i="48"/>
  <c r="E86" i="59" s="1"/>
  <c r="AJ83" i="48"/>
  <c r="E85" i="59" s="1"/>
  <c r="AJ82" i="48"/>
  <c r="E84" i="59" s="1"/>
  <c r="AJ81" i="48"/>
  <c r="E83" i="59" s="1"/>
  <c r="AJ80" i="48"/>
  <c r="E82" i="59" s="1"/>
  <c r="AJ79" i="48"/>
  <c r="E81" i="59" s="1"/>
  <c r="AJ78" i="48"/>
  <c r="E80" i="59" s="1"/>
  <c r="AJ77" i="48"/>
  <c r="E79" i="59" s="1"/>
  <c r="AJ76" i="48"/>
  <c r="E78" i="59" s="1"/>
  <c r="AJ75" i="48"/>
  <c r="E77" i="59" s="1"/>
  <c r="AJ74" i="48"/>
  <c r="E76" i="59" s="1"/>
  <c r="AJ73" i="48"/>
  <c r="E75" i="59" s="1"/>
  <c r="AJ72" i="48"/>
  <c r="E74" i="59" s="1"/>
  <c r="AJ71" i="48"/>
  <c r="E73" i="59" s="1"/>
  <c r="AJ70" i="48"/>
  <c r="E72" i="59" s="1"/>
  <c r="AJ69" i="48"/>
  <c r="E71" i="59" s="1"/>
  <c r="AJ68" i="48"/>
  <c r="E70" i="59" s="1"/>
  <c r="AJ67" i="48"/>
  <c r="E69" i="59" s="1"/>
  <c r="AJ66" i="48"/>
  <c r="E68" i="59" s="1"/>
  <c r="AJ65" i="48"/>
  <c r="E67" i="59" s="1"/>
  <c r="AJ64" i="48"/>
  <c r="E66" i="59" s="1"/>
  <c r="AJ63" i="48"/>
  <c r="E65" i="59" s="1"/>
  <c r="AJ62" i="48"/>
  <c r="E64" i="59" s="1"/>
  <c r="AJ61" i="48"/>
  <c r="E63" i="59" s="1"/>
  <c r="AJ60" i="48"/>
  <c r="E62" i="59" s="1"/>
  <c r="AJ59" i="48"/>
  <c r="E61" i="59" s="1"/>
  <c r="AJ58" i="48"/>
  <c r="E60" i="46" s="1"/>
  <c r="AJ52" i="48"/>
  <c r="E53" i="46" s="1"/>
  <c r="AJ51" i="48"/>
  <c r="E52" i="46" s="1"/>
  <c r="AJ50" i="48"/>
  <c r="E51" i="59" s="1"/>
  <c r="AJ49" i="48"/>
  <c r="E50" i="59" s="1"/>
  <c r="AJ48" i="48"/>
  <c r="E49" i="46" s="1"/>
  <c r="AJ47" i="48"/>
  <c r="E48" i="46" s="1"/>
  <c r="AJ46" i="48"/>
  <c r="E47" i="59" s="1"/>
  <c r="AJ45" i="48"/>
  <c r="E46" i="59" s="1"/>
  <c r="AJ44" i="48"/>
  <c r="E45" i="46" s="1"/>
  <c r="AJ43" i="48"/>
  <c r="E44" i="46" s="1"/>
  <c r="AJ42" i="48"/>
  <c r="E43" i="59" s="1"/>
  <c r="AJ41" i="48"/>
  <c r="E42" i="59" s="1"/>
  <c r="AJ40" i="48"/>
  <c r="E41" i="46" s="1"/>
  <c r="AJ39" i="48"/>
  <c r="E40" i="46" s="1"/>
  <c r="AJ38" i="48"/>
  <c r="E39" i="59" s="1"/>
  <c r="AJ37" i="48"/>
  <c r="E38" i="59" s="1"/>
  <c r="AJ36" i="48"/>
  <c r="E37" i="46" s="1"/>
  <c r="AJ35" i="48"/>
  <c r="E36" i="46" s="1"/>
  <c r="AJ34" i="48"/>
  <c r="E35" i="59" s="1"/>
  <c r="AJ33" i="48"/>
  <c r="E34" i="59" s="1"/>
  <c r="AJ32" i="48"/>
  <c r="E33" i="46" s="1"/>
  <c r="AJ31" i="48"/>
  <c r="E32" i="46" s="1"/>
  <c r="AJ30" i="48"/>
  <c r="E31" i="59" s="1"/>
  <c r="AJ29" i="48"/>
  <c r="E30" i="59" s="1"/>
  <c r="AJ28" i="48"/>
  <c r="E29" i="46" s="1"/>
  <c r="AJ27" i="48"/>
  <c r="E28" i="46" s="1"/>
  <c r="AJ26" i="48"/>
  <c r="E27" i="59" s="1"/>
  <c r="AJ25" i="48"/>
  <c r="E26" i="59" s="1"/>
  <c r="AJ24" i="48"/>
  <c r="E25" i="46" s="1"/>
  <c r="AJ23" i="48"/>
  <c r="E24" i="46" s="1"/>
  <c r="AJ22" i="48"/>
  <c r="E23" i="59" s="1"/>
  <c r="E22" i="59"/>
  <c r="AJ20" i="48"/>
  <c r="E21" i="46" s="1"/>
  <c r="AJ19" i="48"/>
  <c r="E20" i="46" s="1"/>
  <c r="AJ18" i="48"/>
  <c r="E19" i="59" s="1"/>
  <c r="AJ17" i="48"/>
  <c r="E18" i="59" s="1"/>
  <c r="AJ16" i="48"/>
  <c r="E17" i="46" s="1"/>
  <c r="AJ15" i="48"/>
  <c r="E16" i="46" s="1"/>
  <c r="AJ14" i="48"/>
  <c r="E15" i="59" s="1"/>
  <c r="AJ13" i="48"/>
  <c r="AJ54" i="48" s="1"/>
  <c r="E55" i="59" s="1"/>
  <c r="AJ12" i="48"/>
  <c r="E13" i="46" s="1"/>
  <c r="AJ11" i="48"/>
  <c r="E12" i="46" s="1"/>
  <c r="AJ10" i="48"/>
  <c r="E11" i="59" s="1"/>
  <c r="AJ8" i="48"/>
  <c r="AJ53" i="48" s="1"/>
  <c r="E54" i="59" s="1"/>
  <c r="AJ9" i="48"/>
  <c r="E10" i="59" s="1"/>
  <c r="K6" i="46"/>
  <c r="I6" i="46"/>
  <c r="G6" i="46"/>
  <c r="D91" i="46"/>
  <c r="AJ88" i="12"/>
  <c r="D90" i="46" s="1"/>
  <c r="AJ87" i="12"/>
  <c r="D89" i="59" s="1"/>
  <c r="AJ86" i="12"/>
  <c r="D88" i="46" s="1"/>
  <c r="AJ85" i="12"/>
  <c r="D87" i="46" s="1"/>
  <c r="AJ84" i="12"/>
  <c r="D86" i="46" s="1"/>
  <c r="AJ83" i="12"/>
  <c r="D85" i="46" s="1"/>
  <c r="AJ82" i="12"/>
  <c r="D84" i="46" s="1"/>
  <c r="AJ81" i="12"/>
  <c r="D83" i="46" s="1"/>
  <c r="AJ80" i="12"/>
  <c r="D82" i="46" s="1"/>
  <c r="AJ79" i="12"/>
  <c r="D81" i="46" s="1"/>
  <c r="AJ78" i="12"/>
  <c r="D80" i="46" s="1"/>
  <c r="AJ77" i="12"/>
  <c r="D79" i="46" s="1"/>
  <c r="AJ76" i="12"/>
  <c r="D78" i="46" s="1"/>
  <c r="AJ75" i="12"/>
  <c r="D77" i="46" s="1"/>
  <c r="AJ74" i="12"/>
  <c r="D76" i="46" s="1"/>
  <c r="AJ73" i="12"/>
  <c r="D75" i="46" s="1"/>
  <c r="AJ72" i="12"/>
  <c r="D74" i="46" s="1"/>
  <c r="AJ70" i="12"/>
  <c r="D72" i="46" s="1"/>
  <c r="AJ67" i="12"/>
  <c r="D69" i="46" s="1"/>
  <c r="AJ61" i="12"/>
  <c r="D63" i="46" s="1"/>
  <c r="AJ60" i="12"/>
  <c r="D62" i="46" s="1"/>
  <c r="AJ59" i="12"/>
  <c r="D61" i="46" s="1"/>
  <c r="AJ58" i="12"/>
  <c r="D60" i="46" s="1"/>
  <c r="D53" i="46"/>
  <c r="D36" i="46"/>
  <c r="D33" i="46"/>
  <c r="D26" i="46"/>
  <c r="D23" i="46"/>
  <c r="D22" i="46"/>
  <c r="D16" i="46"/>
  <c r="D14" i="46"/>
  <c r="D13" i="46"/>
  <c r="D12" i="46"/>
  <c r="D11" i="46"/>
  <c r="D10" i="46"/>
  <c r="D43" i="46"/>
  <c r="H45" i="57" l="1"/>
  <c r="H29" i="57"/>
  <c r="L53" i="59"/>
  <c r="G53" i="57"/>
  <c r="H80" i="59"/>
  <c r="H64" i="59"/>
  <c r="G90" i="46"/>
  <c r="F90" i="46"/>
  <c r="F43" i="46"/>
  <c r="F18" i="46"/>
  <c r="H71" i="46"/>
  <c r="F53" i="57"/>
  <c r="G21" i="57"/>
  <c r="AJ92" i="50"/>
  <c r="H94" i="46" s="1"/>
  <c r="E90" i="46"/>
  <c r="F27" i="46"/>
  <c r="F10" i="46"/>
  <c r="H46" i="46"/>
  <c r="H30" i="46"/>
  <c r="H87" i="46"/>
  <c r="D44" i="57"/>
  <c r="D28" i="57"/>
  <c r="D12" i="57"/>
  <c r="F37" i="57"/>
  <c r="G37" i="57"/>
  <c r="H53" i="57"/>
  <c r="H37" i="57"/>
  <c r="I37" i="57" s="1"/>
  <c r="H11" i="59"/>
  <c r="H68" i="59"/>
  <c r="H84" i="59"/>
  <c r="F55" i="46"/>
  <c r="H40" i="46"/>
  <c r="D10" i="57"/>
  <c r="I10" i="59"/>
  <c r="D29" i="57"/>
  <c r="I29" i="59"/>
  <c r="D45" i="57"/>
  <c r="I45" i="59"/>
  <c r="D53" i="57"/>
  <c r="I53" i="59"/>
  <c r="D71" i="57"/>
  <c r="I71" i="59"/>
  <c r="E17" i="57"/>
  <c r="J17" i="59"/>
  <c r="E37" i="57"/>
  <c r="J37" i="59"/>
  <c r="E63" i="57"/>
  <c r="J63" i="59"/>
  <c r="E75" i="57"/>
  <c r="J75" i="59"/>
  <c r="E83" i="57"/>
  <c r="J83" i="59"/>
  <c r="E91" i="57"/>
  <c r="J91" i="59"/>
  <c r="F36" i="57"/>
  <c r="K36" i="59"/>
  <c r="F48" i="57"/>
  <c r="K48" i="59"/>
  <c r="F74" i="57"/>
  <c r="K74" i="59"/>
  <c r="G16" i="57"/>
  <c r="L16" i="59"/>
  <c r="G36" i="57"/>
  <c r="L36" i="59"/>
  <c r="G48" i="57"/>
  <c r="L48" i="59"/>
  <c r="G70" i="57"/>
  <c r="L70" i="59"/>
  <c r="H27" i="57"/>
  <c r="M27" i="59"/>
  <c r="H65" i="57"/>
  <c r="M65" i="59"/>
  <c r="H81" i="57"/>
  <c r="M81" i="59"/>
  <c r="H16" i="57"/>
  <c r="F38" i="59"/>
  <c r="D64" i="57"/>
  <c r="I64" i="59"/>
  <c r="E18" i="57"/>
  <c r="J18" i="59"/>
  <c r="E22" i="57"/>
  <c r="J22" i="59"/>
  <c r="E38" i="57"/>
  <c r="J38" i="59"/>
  <c r="E50" i="57"/>
  <c r="J50" i="59"/>
  <c r="E60" i="57"/>
  <c r="J60" i="59"/>
  <c r="E72" i="57"/>
  <c r="J72" i="59"/>
  <c r="E88" i="57"/>
  <c r="J88" i="59"/>
  <c r="AJ91" i="53"/>
  <c r="F71" i="57"/>
  <c r="K71" i="59"/>
  <c r="F83" i="57"/>
  <c r="K83" i="59"/>
  <c r="AJ91" i="54"/>
  <c r="K91" i="59"/>
  <c r="G71" i="57"/>
  <c r="L71" i="59"/>
  <c r="G87" i="57"/>
  <c r="L87" i="59"/>
  <c r="G91" i="57"/>
  <c r="L91" i="59"/>
  <c r="H13" i="57"/>
  <c r="M13" i="59"/>
  <c r="H66" i="57"/>
  <c r="M66" i="59"/>
  <c r="H82" i="57"/>
  <c r="M82" i="59"/>
  <c r="G33" i="57"/>
  <c r="H13" i="59"/>
  <c r="H21" i="59"/>
  <c r="N14" i="59"/>
  <c r="D18" i="57"/>
  <c r="I18" i="59"/>
  <c r="D22" i="57"/>
  <c r="I22" i="59"/>
  <c r="D37" i="57"/>
  <c r="I37" i="59"/>
  <c r="D49" i="57"/>
  <c r="I49" i="59"/>
  <c r="D67" i="57"/>
  <c r="I67" i="59"/>
  <c r="D75" i="57"/>
  <c r="I75" i="59"/>
  <c r="D83" i="57"/>
  <c r="I83" i="59"/>
  <c r="D91" i="57"/>
  <c r="I91" i="59"/>
  <c r="E21" i="57"/>
  <c r="J21" i="59"/>
  <c r="E29" i="57"/>
  <c r="J29" i="59"/>
  <c r="E41" i="57"/>
  <c r="J41" i="59"/>
  <c r="E49" i="57"/>
  <c r="J49" i="59"/>
  <c r="E67" i="57"/>
  <c r="J67" i="59"/>
  <c r="E79" i="57"/>
  <c r="J79" i="59"/>
  <c r="E87" i="57"/>
  <c r="J87" i="59"/>
  <c r="F32" i="57"/>
  <c r="K32" i="59"/>
  <c r="F44" i="57"/>
  <c r="K44" i="59"/>
  <c r="F66" i="57"/>
  <c r="K66" i="59"/>
  <c r="F78" i="57"/>
  <c r="K78" i="59"/>
  <c r="F86" i="57"/>
  <c r="K86" i="59"/>
  <c r="G12" i="57"/>
  <c r="L12" i="59"/>
  <c r="G24" i="57"/>
  <c r="L24" i="59"/>
  <c r="G32" i="57"/>
  <c r="L32" i="59"/>
  <c r="G40" i="57"/>
  <c r="L40" i="59"/>
  <c r="G52" i="57"/>
  <c r="L52" i="59"/>
  <c r="G62" i="57"/>
  <c r="L62" i="59"/>
  <c r="G78" i="57"/>
  <c r="L78" i="59"/>
  <c r="G82" i="57"/>
  <c r="L82" i="59"/>
  <c r="H31" i="57"/>
  <c r="M31" i="59"/>
  <c r="H39" i="57"/>
  <c r="M39" i="59"/>
  <c r="H47" i="57"/>
  <c r="I47" i="57" s="1"/>
  <c r="M47" i="59"/>
  <c r="H61" i="57"/>
  <c r="I61" i="57" s="1"/>
  <c r="M61" i="59"/>
  <c r="H73" i="57"/>
  <c r="M73" i="59"/>
  <c r="H85" i="57"/>
  <c r="M85" i="59"/>
  <c r="F24" i="57"/>
  <c r="F46" i="59"/>
  <c r="F39" i="46"/>
  <c r="F15" i="46"/>
  <c r="H67" i="46"/>
  <c r="D26" i="57"/>
  <c r="I26" i="59"/>
  <c r="D34" i="57"/>
  <c r="I34" i="59"/>
  <c r="D42" i="57"/>
  <c r="I42" i="59"/>
  <c r="D50" i="57"/>
  <c r="I50" i="59"/>
  <c r="D68" i="57"/>
  <c r="I68" i="59"/>
  <c r="D76" i="57"/>
  <c r="I76" i="59"/>
  <c r="D88" i="57"/>
  <c r="I88" i="59"/>
  <c r="E10" i="57"/>
  <c r="J10" i="59"/>
  <c r="E26" i="57"/>
  <c r="J26" i="59"/>
  <c r="E34" i="57"/>
  <c r="J34" i="59"/>
  <c r="E46" i="57"/>
  <c r="J46" i="59"/>
  <c r="E68" i="57"/>
  <c r="J68" i="59"/>
  <c r="E80" i="57"/>
  <c r="J80" i="59"/>
  <c r="F63" i="57"/>
  <c r="K63" i="59"/>
  <c r="F75" i="57"/>
  <c r="K75" i="59"/>
  <c r="G67" i="57"/>
  <c r="L67" i="59"/>
  <c r="G75" i="57"/>
  <c r="L75" i="59"/>
  <c r="G83" i="57"/>
  <c r="L83" i="59"/>
  <c r="H21" i="57"/>
  <c r="M21" i="59"/>
  <c r="H25" i="57"/>
  <c r="I25" i="57" s="1"/>
  <c r="M25" i="59"/>
  <c r="H70" i="57"/>
  <c r="M70" i="59"/>
  <c r="H78" i="57"/>
  <c r="M78" i="59"/>
  <c r="D11" i="57"/>
  <c r="F33" i="57"/>
  <c r="G49" i="57"/>
  <c r="H52" i="57"/>
  <c r="H36" i="57"/>
  <c r="H12" i="57"/>
  <c r="F51" i="46"/>
  <c r="F35" i="46"/>
  <c r="F22" i="46"/>
  <c r="F14" i="46"/>
  <c r="H52" i="46"/>
  <c r="H44" i="46"/>
  <c r="H36" i="46"/>
  <c r="H28" i="46"/>
  <c r="H91" i="46"/>
  <c r="I91" i="46" s="1"/>
  <c r="H79" i="46"/>
  <c r="H63" i="46"/>
  <c r="D27" i="57"/>
  <c r="I27" i="59"/>
  <c r="D31" i="57"/>
  <c r="I31" i="59"/>
  <c r="D35" i="57"/>
  <c r="I35" i="59"/>
  <c r="D39" i="57"/>
  <c r="I39" i="59"/>
  <c r="D43" i="57"/>
  <c r="I43" i="59"/>
  <c r="D47" i="57"/>
  <c r="I47" i="59"/>
  <c r="D51" i="57"/>
  <c r="I51" i="59"/>
  <c r="D61" i="57"/>
  <c r="I61" i="59"/>
  <c r="D65" i="57"/>
  <c r="I65" i="59"/>
  <c r="D69" i="57"/>
  <c r="I69" i="59"/>
  <c r="D73" i="57"/>
  <c r="I73" i="59"/>
  <c r="D77" i="57"/>
  <c r="I77" i="59"/>
  <c r="D81" i="57"/>
  <c r="I81" i="59"/>
  <c r="D85" i="57"/>
  <c r="I85" i="59"/>
  <c r="D89" i="57"/>
  <c r="I89" i="59"/>
  <c r="E11" i="57"/>
  <c r="J11" i="59"/>
  <c r="E15" i="57"/>
  <c r="J15" i="59"/>
  <c r="E19" i="57"/>
  <c r="J19" i="59"/>
  <c r="E23" i="57"/>
  <c r="J23" i="59"/>
  <c r="E27" i="57"/>
  <c r="J27" i="59"/>
  <c r="E31" i="57"/>
  <c r="J31" i="59"/>
  <c r="E35" i="57"/>
  <c r="J35" i="59"/>
  <c r="E39" i="57"/>
  <c r="J39" i="59"/>
  <c r="E43" i="57"/>
  <c r="J43" i="59"/>
  <c r="E47" i="57"/>
  <c r="J47" i="59"/>
  <c r="E51" i="57"/>
  <c r="J51" i="59"/>
  <c r="E61" i="57"/>
  <c r="J61" i="59"/>
  <c r="E65" i="57"/>
  <c r="J65" i="59"/>
  <c r="E69" i="57"/>
  <c r="J69" i="59"/>
  <c r="E73" i="57"/>
  <c r="J73" i="59"/>
  <c r="E77" i="57"/>
  <c r="J77" i="59"/>
  <c r="E81" i="57"/>
  <c r="J81" i="59"/>
  <c r="E85" i="57"/>
  <c r="J85" i="59"/>
  <c r="E89" i="57"/>
  <c r="J89" i="59"/>
  <c r="F10" i="57"/>
  <c r="K10" i="59"/>
  <c r="AJ54" i="54"/>
  <c r="K14" i="59"/>
  <c r="F18" i="57"/>
  <c r="K18" i="59"/>
  <c r="F22" i="57"/>
  <c r="K22" i="59"/>
  <c r="F26" i="57"/>
  <c r="K26" i="59"/>
  <c r="F30" i="57"/>
  <c r="K30" i="59"/>
  <c r="F34" i="57"/>
  <c r="K34" i="59"/>
  <c r="F38" i="57"/>
  <c r="K38" i="59"/>
  <c r="F42" i="57"/>
  <c r="K42" i="59"/>
  <c r="F46" i="57"/>
  <c r="K46" i="59"/>
  <c r="F50" i="57"/>
  <c r="K50" i="59"/>
  <c r="F60" i="57"/>
  <c r="K60" i="59"/>
  <c r="F64" i="57"/>
  <c r="K64" i="59"/>
  <c r="F68" i="57"/>
  <c r="K68" i="59"/>
  <c r="F72" i="57"/>
  <c r="K72" i="59"/>
  <c r="F76" i="57"/>
  <c r="K76" i="59"/>
  <c r="F80" i="57"/>
  <c r="K80" i="59"/>
  <c r="F84" i="57"/>
  <c r="K84" i="59"/>
  <c r="F88" i="57"/>
  <c r="K88" i="59"/>
  <c r="G10" i="57"/>
  <c r="L10" i="59"/>
  <c r="AJ54" i="55"/>
  <c r="L14" i="59"/>
  <c r="G18" i="57"/>
  <c r="L18" i="59"/>
  <c r="G22" i="57"/>
  <c r="L22" i="59"/>
  <c r="G26" i="57"/>
  <c r="L26" i="59"/>
  <c r="G30" i="57"/>
  <c r="L30" i="59"/>
  <c r="G34" i="57"/>
  <c r="L34" i="59"/>
  <c r="G38" i="57"/>
  <c r="L38" i="59"/>
  <c r="G42" i="57"/>
  <c r="L42" i="59"/>
  <c r="G46" i="57"/>
  <c r="L46" i="59"/>
  <c r="G50" i="57"/>
  <c r="L50" i="59"/>
  <c r="G60" i="57"/>
  <c r="L60" i="59"/>
  <c r="G64" i="57"/>
  <c r="L64" i="59"/>
  <c r="G68" i="57"/>
  <c r="L68" i="59"/>
  <c r="G72" i="57"/>
  <c r="L72" i="59"/>
  <c r="G76" i="57"/>
  <c r="L76" i="59"/>
  <c r="G80" i="57"/>
  <c r="L80" i="59"/>
  <c r="G84" i="57"/>
  <c r="L84" i="59"/>
  <c r="G88" i="57"/>
  <c r="L88" i="59"/>
  <c r="H10" i="57"/>
  <c r="M10" i="59"/>
  <c r="AJ54" i="56"/>
  <c r="M14" i="59"/>
  <c r="H18" i="57"/>
  <c r="M18" i="59"/>
  <c r="H22" i="57"/>
  <c r="M22" i="59"/>
  <c r="H63" i="57"/>
  <c r="M63" i="59"/>
  <c r="H67" i="57"/>
  <c r="M67" i="59"/>
  <c r="H71" i="57"/>
  <c r="M71" i="59"/>
  <c r="H75" i="57"/>
  <c r="M75" i="59"/>
  <c r="H79" i="57"/>
  <c r="M79" i="59"/>
  <c r="H83" i="57"/>
  <c r="M83" i="59"/>
  <c r="H87" i="57"/>
  <c r="M87" i="59"/>
  <c r="H91" i="57"/>
  <c r="M91" i="59"/>
  <c r="D40" i="57"/>
  <c r="D24" i="57"/>
  <c r="D16" i="57"/>
  <c r="D90" i="57"/>
  <c r="F45" i="57"/>
  <c r="F29" i="57"/>
  <c r="F20" i="57"/>
  <c r="F12" i="57"/>
  <c r="G45" i="57"/>
  <c r="G29" i="57"/>
  <c r="G13" i="57"/>
  <c r="H49" i="57"/>
  <c r="H41" i="57"/>
  <c r="H33" i="57"/>
  <c r="H24" i="57"/>
  <c r="H90" i="57"/>
  <c r="AJ92" i="58"/>
  <c r="N94" i="59" s="1"/>
  <c r="N90" i="59"/>
  <c r="F14" i="59"/>
  <c r="H32" i="59"/>
  <c r="H48" i="59"/>
  <c r="H72" i="59"/>
  <c r="H88" i="59"/>
  <c r="H10" i="46"/>
  <c r="AJ54" i="52"/>
  <c r="I14" i="59"/>
  <c r="D33" i="57"/>
  <c r="I33" i="59"/>
  <c r="D41" i="57"/>
  <c r="I41" i="59"/>
  <c r="D63" i="57"/>
  <c r="I63" i="59"/>
  <c r="D79" i="57"/>
  <c r="I79" i="59"/>
  <c r="D87" i="57"/>
  <c r="I87" i="59"/>
  <c r="E13" i="57"/>
  <c r="J13" i="59"/>
  <c r="E25" i="57"/>
  <c r="J25" i="59"/>
  <c r="E33" i="57"/>
  <c r="J33" i="59"/>
  <c r="E45" i="57"/>
  <c r="J45" i="59"/>
  <c r="E53" i="57"/>
  <c r="J53" i="59"/>
  <c r="E71" i="57"/>
  <c r="J71" i="59"/>
  <c r="F28" i="57"/>
  <c r="K28" i="59"/>
  <c r="F40" i="57"/>
  <c r="K40" i="59"/>
  <c r="F52" i="57"/>
  <c r="K52" i="59"/>
  <c r="F62" i="57"/>
  <c r="K62" i="59"/>
  <c r="F70" i="57"/>
  <c r="K70" i="59"/>
  <c r="F82" i="57"/>
  <c r="K82" i="59"/>
  <c r="G20" i="57"/>
  <c r="L20" i="59"/>
  <c r="G28" i="57"/>
  <c r="L28" i="59"/>
  <c r="G44" i="57"/>
  <c r="L44" i="59"/>
  <c r="G66" i="57"/>
  <c r="L66" i="59"/>
  <c r="G74" i="57"/>
  <c r="L74" i="59"/>
  <c r="G86" i="57"/>
  <c r="L86" i="59"/>
  <c r="H35" i="57"/>
  <c r="M35" i="59"/>
  <c r="H43" i="57"/>
  <c r="M43" i="59"/>
  <c r="H51" i="57"/>
  <c r="M51" i="59"/>
  <c r="H69" i="57"/>
  <c r="M69" i="59"/>
  <c r="H77" i="57"/>
  <c r="M77" i="59"/>
  <c r="H89" i="57"/>
  <c r="M89" i="59"/>
  <c r="F16" i="57"/>
  <c r="F30" i="59"/>
  <c r="F23" i="46"/>
  <c r="H83" i="46"/>
  <c r="D30" i="57"/>
  <c r="I30" i="59"/>
  <c r="D38" i="57"/>
  <c r="I38" i="59"/>
  <c r="D46" i="57"/>
  <c r="I46" i="59"/>
  <c r="D60" i="57"/>
  <c r="I60" i="59"/>
  <c r="D72" i="57"/>
  <c r="I72" i="59"/>
  <c r="D80" i="57"/>
  <c r="I80" i="59"/>
  <c r="D84" i="57"/>
  <c r="I84" i="59"/>
  <c r="AJ54" i="53"/>
  <c r="J14" i="59"/>
  <c r="E30" i="57"/>
  <c r="J30" i="59"/>
  <c r="E42" i="57"/>
  <c r="J42" i="59"/>
  <c r="E64" i="57"/>
  <c r="J64" i="59"/>
  <c r="E76" i="57"/>
  <c r="J76" i="59"/>
  <c r="E84" i="57"/>
  <c r="J84" i="59"/>
  <c r="F67" i="57"/>
  <c r="K67" i="59"/>
  <c r="F79" i="57"/>
  <c r="K79" i="59"/>
  <c r="F87" i="57"/>
  <c r="K87" i="59"/>
  <c r="G63" i="57"/>
  <c r="L63" i="59"/>
  <c r="G79" i="57"/>
  <c r="L79" i="59"/>
  <c r="H17" i="57"/>
  <c r="M17" i="59"/>
  <c r="H62" i="57"/>
  <c r="M62" i="59"/>
  <c r="H74" i="57"/>
  <c r="M74" i="59"/>
  <c r="H86" i="57"/>
  <c r="M86" i="59"/>
  <c r="D19" i="57"/>
  <c r="F49" i="57"/>
  <c r="F21" i="57"/>
  <c r="F13" i="57"/>
  <c r="G17" i="57"/>
  <c r="H44" i="57"/>
  <c r="H28" i="57"/>
  <c r="F47" i="46"/>
  <c r="F31" i="46"/>
  <c r="F19" i="46"/>
  <c r="F11" i="46"/>
  <c r="H50" i="46"/>
  <c r="H42" i="46"/>
  <c r="H34" i="46"/>
  <c r="H26" i="46"/>
  <c r="H90" i="46"/>
  <c r="H75" i="46"/>
  <c r="D13" i="57"/>
  <c r="I13" i="59"/>
  <c r="D17" i="57"/>
  <c r="I17" i="59"/>
  <c r="D21" i="57"/>
  <c r="I21" i="59"/>
  <c r="D25" i="57"/>
  <c r="I25" i="59"/>
  <c r="D62" i="57"/>
  <c r="I62" i="59"/>
  <c r="D66" i="57"/>
  <c r="I66" i="59"/>
  <c r="D70" i="57"/>
  <c r="I70" i="59"/>
  <c r="D74" i="57"/>
  <c r="I74" i="59"/>
  <c r="D78" i="57"/>
  <c r="I78" i="59"/>
  <c r="D82" i="57"/>
  <c r="I82" i="59"/>
  <c r="D86" i="57"/>
  <c r="I86" i="59"/>
  <c r="E12" i="57"/>
  <c r="J12" i="59"/>
  <c r="E16" i="57"/>
  <c r="J16" i="59"/>
  <c r="E20" i="57"/>
  <c r="J20" i="59"/>
  <c r="E24" i="57"/>
  <c r="J24" i="59"/>
  <c r="E28" i="57"/>
  <c r="J28" i="59"/>
  <c r="E32" i="57"/>
  <c r="J32" i="59"/>
  <c r="E36" i="57"/>
  <c r="J36" i="59"/>
  <c r="E40" i="57"/>
  <c r="J40" i="59"/>
  <c r="E44" i="57"/>
  <c r="J44" i="59"/>
  <c r="E48" i="57"/>
  <c r="J48" i="59"/>
  <c r="E52" i="57"/>
  <c r="J52" i="59"/>
  <c r="E62" i="57"/>
  <c r="J62" i="59"/>
  <c r="E66" i="57"/>
  <c r="J66" i="59"/>
  <c r="E70" i="57"/>
  <c r="J70" i="59"/>
  <c r="E74" i="57"/>
  <c r="J74" i="59"/>
  <c r="E78" i="57"/>
  <c r="J78" i="59"/>
  <c r="E82" i="57"/>
  <c r="J82" i="59"/>
  <c r="E86" i="57"/>
  <c r="J86" i="59"/>
  <c r="F11" i="57"/>
  <c r="K11" i="59"/>
  <c r="F15" i="57"/>
  <c r="K15" i="59"/>
  <c r="F19" i="57"/>
  <c r="K19" i="59"/>
  <c r="F23" i="57"/>
  <c r="K23" i="59"/>
  <c r="F27" i="57"/>
  <c r="K27" i="59"/>
  <c r="F31" i="57"/>
  <c r="K31" i="59"/>
  <c r="F35" i="57"/>
  <c r="K35" i="59"/>
  <c r="F39" i="57"/>
  <c r="K39" i="59"/>
  <c r="F43" i="57"/>
  <c r="K43" i="59"/>
  <c r="F47" i="57"/>
  <c r="K47" i="59"/>
  <c r="F51" i="57"/>
  <c r="K51" i="59"/>
  <c r="F61" i="57"/>
  <c r="K61" i="59"/>
  <c r="F65" i="57"/>
  <c r="K65" i="59"/>
  <c r="F69" i="57"/>
  <c r="K69" i="59"/>
  <c r="F73" i="57"/>
  <c r="K73" i="59"/>
  <c r="F77" i="57"/>
  <c r="K77" i="59"/>
  <c r="F81" i="57"/>
  <c r="K81" i="59"/>
  <c r="F85" i="57"/>
  <c r="K85" i="59"/>
  <c r="F89" i="57"/>
  <c r="K89" i="59"/>
  <c r="G11" i="57"/>
  <c r="L11" i="59"/>
  <c r="G15" i="57"/>
  <c r="L15" i="59"/>
  <c r="G19" i="57"/>
  <c r="L19" i="59"/>
  <c r="G23" i="57"/>
  <c r="L23" i="59"/>
  <c r="G27" i="57"/>
  <c r="L27" i="59"/>
  <c r="G31" i="57"/>
  <c r="L31" i="59"/>
  <c r="G35" i="57"/>
  <c r="L35" i="59"/>
  <c r="G39" i="57"/>
  <c r="L39" i="59"/>
  <c r="G43" i="57"/>
  <c r="L43" i="59"/>
  <c r="G47" i="57"/>
  <c r="L47" i="59"/>
  <c r="G51" i="57"/>
  <c r="L51" i="59"/>
  <c r="G61" i="57"/>
  <c r="L61" i="59"/>
  <c r="G65" i="57"/>
  <c r="L65" i="59"/>
  <c r="G69" i="57"/>
  <c r="L69" i="59"/>
  <c r="G73" i="57"/>
  <c r="L73" i="59"/>
  <c r="G77" i="57"/>
  <c r="L77" i="59"/>
  <c r="G81" i="57"/>
  <c r="L81" i="59"/>
  <c r="G85" i="57"/>
  <c r="L85" i="59"/>
  <c r="G89" i="57"/>
  <c r="L89" i="59"/>
  <c r="H11" i="57"/>
  <c r="M11" i="59"/>
  <c r="H15" i="57"/>
  <c r="M15" i="59"/>
  <c r="H19" i="57"/>
  <c r="M19" i="59"/>
  <c r="H23" i="57"/>
  <c r="M23" i="59"/>
  <c r="H26" i="57"/>
  <c r="M26" i="59"/>
  <c r="H30" i="57"/>
  <c r="M30" i="59"/>
  <c r="H34" i="57"/>
  <c r="M34" i="59"/>
  <c r="H38" i="57"/>
  <c r="M38" i="59"/>
  <c r="H42" i="57"/>
  <c r="M42" i="59"/>
  <c r="H46" i="57"/>
  <c r="M46" i="59"/>
  <c r="H50" i="57"/>
  <c r="M50" i="59"/>
  <c r="H60" i="57"/>
  <c r="M60" i="59"/>
  <c r="H64" i="57"/>
  <c r="M64" i="59"/>
  <c r="H68" i="57"/>
  <c r="M68" i="59"/>
  <c r="H72" i="57"/>
  <c r="M72" i="59"/>
  <c r="H76" i="57"/>
  <c r="M76" i="59"/>
  <c r="H80" i="57"/>
  <c r="M80" i="59"/>
  <c r="H84" i="57"/>
  <c r="M84" i="59"/>
  <c r="H88" i="57"/>
  <c r="M88" i="59"/>
  <c r="D52" i="57"/>
  <c r="D36" i="57"/>
  <c r="D23" i="57"/>
  <c r="D15" i="57"/>
  <c r="E90" i="57"/>
  <c r="F41" i="57"/>
  <c r="F25" i="57"/>
  <c r="F17" i="57"/>
  <c r="F90" i="57"/>
  <c r="G41" i="57"/>
  <c r="G25" i="57"/>
  <c r="G90" i="57"/>
  <c r="H48" i="57"/>
  <c r="H40" i="57"/>
  <c r="H32" i="57"/>
  <c r="H20" i="57"/>
  <c r="F26" i="59"/>
  <c r="F34" i="59"/>
  <c r="F42" i="59"/>
  <c r="F50" i="59"/>
  <c r="H76" i="59"/>
  <c r="D90" i="59"/>
  <c r="H90" i="59"/>
  <c r="H59" i="57"/>
  <c r="M59" i="59"/>
  <c r="D59" i="57"/>
  <c r="I59" i="59"/>
  <c r="D62" i="59"/>
  <c r="D61" i="59"/>
  <c r="AJ57" i="58"/>
  <c r="N59" i="59" s="1"/>
  <c r="AJ92" i="56"/>
  <c r="AJ92" i="55"/>
  <c r="AJ57" i="55"/>
  <c r="AJ90" i="55" s="1"/>
  <c r="AJ57" i="54"/>
  <c r="AJ92" i="54"/>
  <c r="F91" i="57"/>
  <c r="AJ57" i="53"/>
  <c r="AJ93" i="53" s="1"/>
  <c r="AJ92" i="53"/>
  <c r="AJ92" i="52"/>
  <c r="H86" i="46"/>
  <c r="H82" i="46"/>
  <c r="H74" i="46"/>
  <c r="H62" i="46"/>
  <c r="H65" i="59"/>
  <c r="H73" i="59"/>
  <c r="H81" i="59"/>
  <c r="H89" i="46"/>
  <c r="H85" i="46"/>
  <c r="H77" i="46"/>
  <c r="H69" i="46"/>
  <c r="H61" i="46"/>
  <c r="H60" i="59"/>
  <c r="H66" i="59"/>
  <c r="H70" i="59"/>
  <c r="H78" i="59"/>
  <c r="H59" i="59"/>
  <c r="G86" i="46"/>
  <c r="G82" i="46"/>
  <c r="G78" i="46"/>
  <c r="G74" i="46"/>
  <c r="G70" i="46"/>
  <c r="G66" i="46"/>
  <c r="G62" i="46"/>
  <c r="G89" i="46"/>
  <c r="G85" i="46"/>
  <c r="G81" i="46"/>
  <c r="G77" i="46"/>
  <c r="G73" i="46"/>
  <c r="G69" i="46"/>
  <c r="G65" i="46"/>
  <c r="G61" i="46"/>
  <c r="G64" i="59"/>
  <c r="G68" i="59"/>
  <c r="G72" i="59"/>
  <c r="G76" i="59"/>
  <c r="G80" i="59"/>
  <c r="G84" i="59"/>
  <c r="G88" i="59"/>
  <c r="AJ57" i="49"/>
  <c r="AJ90" i="49" s="1"/>
  <c r="G60" i="46"/>
  <c r="I60" i="46" s="1"/>
  <c r="G91" i="59"/>
  <c r="AJ92" i="49"/>
  <c r="G87" i="46"/>
  <c r="G83" i="46"/>
  <c r="G79" i="46"/>
  <c r="G75" i="46"/>
  <c r="G71" i="46"/>
  <c r="G67" i="46"/>
  <c r="G63" i="46"/>
  <c r="AJ91" i="51"/>
  <c r="F86" i="46"/>
  <c r="F82" i="46"/>
  <c r="F78" i="46"/>
  <c r="F74" i="46"/>
  <c r="F70" i="46"/>
  <c r="F66" i="46"/>
  <c r="F62" i="46"/>
  <c r="F60" i="59"/>
  <c r="F61" i="59"/>
  <c r="F89" i="46"/>
  <c r="F85" i="46"/>
  <c r="F81" i="46"/>
  <c r="F77" i="46"/>
  <c r="F73" i="46"/>
  <c r="F69" i="46"/>
  <c r="F65" i="46"/>
  <c r="F59" i="59"/>
  <c r="F91" i="59"/>
  <c r="AJ92" i="51"/>
  <c r="F88" i="46"/>
  <c r="F84" i="46"/>
  <c r="F80" i="46"/>
  <c r="F76" i="46"/>
  <c r="F72" i="46"/>
  <c r="F68" i="46"/>
  <c r="F64" i="46"/>
  <c r="F87" i="46"/>
  <c r="F83" i="46"/>
  <c r="F79" i="46"/>
  <c r="F75" i="46"/>
  <c r="F71" i="46"/>
  <c r="F67" i="46"/>
  <c r="F63" i="46"/>
  <c r="AJ57" i="48"/>
  <c r="AJ90" i="48" s="1"/>
  <c r="E86" i="46"/>
  <c r="E82" i="46"/>
  <c r="E78" i="46"/>
  <c r="I78" i="46" s="1"/>
  <c r="E74" i="46"/>
  <c r="E70" i="46"/>
  <c r="E66" i="46"/>
  <c r="E62" i="46"/>
  <c r="E91" i="59"/>
  <c r="AJ92" i="48"/>
  <c r="E89" i="46"/>
  <c r="E85" i="46"/>
  <c r="E81" i="46"/>
  <c r="I81" i="46" s="1"/>
  <c r="E77" i="46"/>
  <c r="E73" i="46"/>
  <c r="E69" i="46"/>
  <c r="E65" i="46"/>
  <c r="E61" i="46"/>
  <c r="E60" i="59"/>
  <c r="E88" i="46"/>
  <c r="E84" i="46"/>
  <c r="E80" i="46"/>
  <c r="E76" i="46"/>
  <c r="E72" i="46"/>
  <c r="E68" i="46"/>
  <c r="E64" i="46"/>
  <c r="E87" i="46"/>
  <c r="E83" i="46"/>
  <c r="E79" i="46"/>
  <c r="E75" i="46"/>
  <c r="E71" i="46"/>
  <c r="E67" i="46"/>
  <c r="E63" i="46"/>
  <c r="N9" i="59"/>
  <c r="AJ8" i="56"/>
  <c r="M9" i="59" s="1"/>
  <c r="H14" i="57"/>
  <c r="AJ8" i="55"/>
  <c r="L9" i="59" s="1"/>
  <c r="G14" i="57"/>
  <c r="AJ8" i="54"/>
  <c r="K9" i="59" s="1"/>
  <c r="F14" i="57"/>
  <c r="AJ8" i="53"/>
  <c r="J9" i="59" s="1"/>
  <c r="E14" i="57"/>
  <c r="D14" i="57"/>
  <c r="AJ8" i="52"/>
  <c r="I9" i="59" s="1"/>
  <c r="H9" i="46"/>
  <c r="H24" i="46"/>
  <c r="H20" i="46"/>
  <c r="H16" i="46"/>
  <c r="I16" i="46" s="1"/>
  <c r="H12" i="46"/>
  <c r="H22" i="59"/>
  <c r="H29" i="59"/>
  <c r="H35" i="59"/>
  <c r="H45" i="59"/>
  <c r="H51" i="59"/>
  <c r="H55" i="59"/>
  <c r="H47" i="46"/>
  <c r="H43" i="46"/>
  <c r="H39" i="46"/>
  <c r="H31" i="46"/>
  <c r="H27" i="46"/>
  <c r="H23" i="46"/>
  <c r="H15" i="46"/>
  <c r="H17" i="59"/>
  <c r="H33" i="59"/>
  <c r="H49" i="59"/>
  <c r="H54" i="46"/>
  <c r="H18" i="46"/>
  <c r="H14" i="46"/>
  <c r="H14" i="59"/>
  <c r="H37" i="59"/>
  <c r="H53" i="59"/>
  <c r="H41" i="46"/>
  <c r="H25" i="46"/>
  <c r="H9" i="59"/>
  <c r="G54" i="46"/>
  <c r="G50" i="46"/>
  <c r="G46" i="46"/>
  <c r="G42" i="46"/>
  <c r="G38" i="46"/>
  <c r="G34" i="46"/>
  <c r="G30" i="46"/>
  <c r="G26" i="46"/>
  <c r="G22" i="46"/>
  <c r="G18" i="46"/>
  <c r="G14" i="46"/>
  <c r="G10" i="46"/>
  <c r="G9" i="59"/>
  <c r="G14" i="59"/>
  <c r="G16" i="59"/>
  <c r="G23" i="59"/>
  <c r="G25" i="59"/>
  <c r="G32" i="59"/>
  <c r="G39" i="59"/>
  <c r="G41" i="59"/>
  <c r="G48" i="59"/>
  <c r="G53" i="46"/>
  <c r="G49" i="46"/>
  <c r="G45" i="46"/>
  <c r="G37" i="46"/>
  <c r="G33" i="46"/>
  <c r="G29" i="46"/>
  <c r="G21" i="46"/>
  <c r="G17" i="46"/>
  <c r="G13" i="46"/>
  <c r="I13" i="46" s="1"/>
  <c r="G11" i="59"/>
  <c r="G20" i="59"/>
  <c r="G27" i="59"/>
  <c r="G36" i="59"/>
  <c r="G43" i="59"/>
  <c r="G52" i="59"/>
  <c r="G9" i="46"/>
  <c r="G44" i="46"/>
  <c r="G40" i="46"/>
  <c r="G28" i="46"/>
  <c r="G24" i="46"/>
  <c r="G12" i="46"/>
  <c r="I12" i="46" s="1"/>
  <c r="G15" i="59"/>
  <c r="G31" i="59"/>
  <c r="G47" i="59"/>
  <c r="G55" i="46"/>
  <c r="G51" i="46"/>
  <c r="G35" i="46"/>
  <c r="G19" i="46"/>
  <c r="F13" i="59"/>
  <c r="F21" i="59"/>
  <c r="F25" i="59"/>
  <c r="F37" i="59"/>
  <c r="F41" i="59"/>
  <c r="F49" i="59"/>
  <c r="F53" i="46"/>
  <c r="I53" i="46" s="1"/>
  <c r="F45" i="46"/>
  <c r="F33" i="46"/>
  <c r="I33" i="46" s="1"/>
  <c r="F29" i="46"/>
  <c r="F17" i="46"/>
  <c r="F12" i="59"/>
  <c r="F16" i="59"/>
  <c r="F20" i="59"/>
  <c r="F24" i="59"/>
  <c r="F28" i="59"/>
  <c r="F32" i="59"/>
  <c r="F36" i="59"/>
  <c r="F40" i="59"/>
  <c r="F44" i="59"/>
  <c r="F48" i="59"/>
  <c r="F52" i="59"/>
  <c r="F54" i="59"/>
  <c r="F9" i="59"/>
  <c r="F9" i="46"/>
  <c r="E55" i="46"/>
  <c r="E51" i="46"/>
  <c r="E47" i="46"/>
  <c r="E43" i="46"/>
  <c r="E39" i="46"/>
  <c r="E35" i="46"/>
  <c r="E31" i="46"/>
  <c r="E27" i="46"/>
  <c r="E23" i="46"/>
  <c r="I23" i="46" s="1"/>
  <c r="E19" i="46"/>
  <c r="E15" i="46"/>
  <c r="E11" i="46"/>
  <c r="I11" i="46" s="1"/>
  <c r="E54" i="46"/>
  <c r="E50" i="46"/>
  <c r="E46" i="46"/>
  <c r="E42" i="46"/>
  <c r="E38" i="46"/>
  <c r="E34" i="46"/>
  <c r="E30" i="46"/>
  <c r="E26" i="46"/>
  <c r="I26" i="46" s="1"/>
  <c r="E22" i="46"/>
  <c r="E18" i="46"/>
  <c r="E14" i="46"/>
  <c r="E10" i="46"/>
  <c r="E9" i="59"/>
  <c r="E12" i="59"/>
  <c r="E13" i="59"/>
  <c r="E14" i="59"/>
  <c r="E16" i="59"/>
  <c r="E17" i="59"/>
  <c r="E20" i="59"/>
  <c r="E21" i="59"/>
  <c r="E24" i="59"/>
  <c r="E25" i="59"/>
  <c r="E28" i="59"/>
  <c r="E29" i="59"/>
  <c r="E32" i="59"/>
  <c r="E33" i="59"/>
  <c r="E36" i="59"/>
  <c r="E37" i="59"/>
  <c r="E40" i="59"/>
  <c r="E41" i="59"/>
  <c r="E44" i="59"/>
  <c r="E45" i="59"/>
  <c r="E48" i="59"/>
  <c r="E49" i="59"/>
  <c r="E52" i="59"/>
  <c r="E53" i="59"/>
  <c r="I36" i="46"/>
  <c r="E9" i="46"/>
  <c r="D14" i="59"/>
  <c r="D72" i="59"/>
  <c r="D60" i="59"/>
  <c r="AJ92" i="12"/>
  <c r="D94" i="46" s="1"/>
  <c r="D89" i="46"/>
  <c r="D91" i="59"/>
  <c r="D84" i="59"/>
  <c r="D88" i="59"/>
  <c r="D85" i="59"/>
  <c r="D74" i="59"/>
  <c r="D78" i="59"/>
  <c r="D82" i="59"/>
  <c r="D86" i="59"/>
  <c r="D76" i="59"/>
  <c r="D80" i="59"/>
  <c r="D77" i="59"/>
  <c r="D81" i="59"/>
  <c r="D75" i="59"/>
  <c r="D79" i="59"/>
  <c r="D83" i="59"/>
  <c r="D87" i="59"/>
  <c r="D69" i="59"/>
  <c r="D63" i="59"/>
  <c r="D43" i="59"/>
  <c r="D23" i="59"/>
  <c r="D53" i="59"/>
  <c r="D36" i="59"/>
  <c r="D33" i="59"/>
  <c r="D26" i="59"/>
  <c r="D16" i="59"/>
  <c r="D13" i="59"/>
  <c r="D12" i="59"/>
  <c r="D11" i="59"/>
  <c r="D10" i="59"/>
  <c r="D22" i="59"/>
  <c r="AJ91" i="58"/>
  <c r="N93" i="59" s="1"/>
  <c r="AJ93" i="56"/>
  <c r="AJ90" i="56"/>
  <c r="AJ91" i="56"/>
  <c r="AJ93" i="55"/>
  <c r="AJ91" i="55"/>
  <c r="AJ93" i="54"/>
  <c r="AJ90" i="54"/>
  <c r="AJ93" i="52"/>
  <c r="AJ90" i="52"/>
  <c r="AJ91" i="52"/>
  <c r="AJ93" i="51"/>
  <c r="AJ90" i="51"/>
  <c r="AJ93" i="50"/>
  <c r="AJ90" i="50"/>
  <c r="AJ91" i="50"/>
  <c r="AJ93" i="49"/>
  <c r="AJ91" i="49"/>
  <c r="AJ91" i="48"/>
  <c r="AJ71" i="12"/>
  <c r="AJ51" i="12"/>
  <c r="AJ50" i="12"/>
  <c r="AJ49" i="12"/>
  <c r="AJ48" i="12"/>
  <c r="AJ46" i="12"/>
  <c r="AJ45" i="12"/>
  <c r="AJ44" i="12"/>
  <c r="AJ43" i="12"/>
  <c r="AJ41" i="12"/>
  <c r="AJ40" i="12"/>
  <c r="AJ39" i="12"/>
  <c r="AJ38" i="12"/>
  <c r="AJ37" i="12"/>
  <c r="AJ36" i="12"/>
  <c r="AJ68" i="12"/>
  <c r="AJ69" i="12"/>
  <c r="AJ66" i="12"/>
  <c r="AJ64" i="12"/>
  <c r="AJ65" i="12"/>
  <c r="AJ63" i="12"/>
  <c r="AJ62" i="12"/>
  <c r="H25" i="12"/>
  <c r="K25" i="12"/>
  <c r="L25" i="12"/>
  <c r="D25" i="12"/>
  <c r="AJ57" i="12" s="1"/>
  <c r="AJ54" i="12"/>
  <c r="I89" i="57" l="1"/>
  <c r="I91" i="57"/>
  <c r="AJ93" i="58"/>
  <c r="N95" i="59" s="1"/>
  <c r="AJ90" i="58"/>
  <c r="N92" i="59" s="1"/>
  <c r="O74" i="59"/>
  <c r="O88" i="59"/>
  <c r="O82" i="59"/>
  <c r="I36" i="57"/>
  <c r="I44" i="57"/>
  <c r="I23" i="57"/>
  <c r="I21" i="57"/>
  <c r="I14" i="57"/>
  <c r="I53" i="57"/>
  <c r="I13" i="57"/>
  <c r="O10" i="59"/>
  <c r="I45" i="57"/>
  <c r="I17" i="57"/>
  <c r="I83" i="57"/>
  <c r="I67" i="57"/>
  <c r="O53" i="59"/>
  <c r="O43" i="59"/>
  <c r="O33" i="59"/>
  <c r="I64" i="57"/>
  <c r="AJ90" i="53"/>
  <c r="J92" i="59" s="1"/>
  <c r="O83" i="59"/>
  <c r="O75" i="59"/>
  <c r="O77" i="59"/>
  <c r="O69" i="59"/>
  <c r="I86" i="46"/>
  <c r="H94" i="59"/>
  <c r="O91" i="59"/>
  <c r="O76" i="59"/>
  <c r="I90" i="46"/>
  <c r="I87" i="46"/>
  <c r="I76" i="46"/>
  <c r="I84" i="46"/>
  <c r="O61" i="59"/>
  <c r="I43" i="46"/>
  <c r="O12" i="59"/>
  <c r="I10" i="46"/>
  <c r="I61" i="46"/>
  <c r="I14" i="46"/>
  <c r="O72" i="59"/>
  <c r="I62" i="46"/>
  <c r="I31" i="57"/>
  <c r="I48" i="57"/>
  <c r="I82" i="57"/>
  <c r="I78" i="57"/>
  <c r="I74" i="57"/>
  <c r="I66" i="57"/>
  <c r="O89" i="59"/>
  <c r="I11" i="57"/>
  <c r="I80" i="57"/>
  <c r="I88" i="57"/>
  <c r="I42" i="57"/>
  <c r="I34" i="57"/>
  <c r="I26" i="57"/>
  <c r="I72" i="57"/>
  <c r="I50" i="57"/>
  <c r="I75" i="57"/>
  <c r="I10" i="57"/>
  <c r="I12" i="57"/>
  <c r="I82" i="46"/>
  <c r="O11" i="59"/>
  <c r="O13" i="59"/>
  <c r="O26" i="59"/>
  <c r="O36" i="59"/>
  <c r="O23" i="59"/>
  <c r="O63" i="59"/>
  <c r="O87" i="59"/>
  <c r="O79" i="59"/>
  <c r="O81" i="59"/>
  <c r="O80" i="59"/>
  <c r="O86" i="59"/>
  <c r="O78" i="59"/>
  <c r="O85" i="59"/>
  <c r="O84" i="59"/>
  <c r="O60" i="59"/>
  <c r="O14" i="59"/>
  <c r="I22" i="46"/>
  <c r="I72" i="46"/>
  <c r="I80" i="46"/>
  <c r="I88" i="46"/>
  <c r="O62" i="59"/>
  <c r="O90" i="59"/>
  <c r="I90" i="57"/>
  <c r="I15" i="57"/>
  <c r="I19" i="57"/>
  <c r="I63" i="57"/>
  <c r="I84" i="57"/>
  <c r="I46" i="57"/>
  <c r="I30" i="57"/>
  <c r="I20" i="57"/>
  <c r="I70" i="57"/>
  <c r="I52" i="57"/>
  <c r="I28" i="57"/>
  <c r="I33" i="57"/>
  <c r="I79" i="57"/>
  <c r="I41" i="57"/>
  <c r="I16" i="57"/>
  <c r="I40" i="57"/>
  <c r="I76" i="57"/>
  <c r="I68" i="57"/>
  <c r="I60" i="57"/>
  <c r="I38" i="57"/>
  <c r="I18" i="57"/>
  <c r="I85" i="57"/>
  <c r="I77" i="57"/>
  <c r="I69" i="57"/>
  <c r="I39" i="57"/>
  <c r="I81" i="57"/>
  <c r="I73" i="57"/>
  <c r="I65" i="57"/>
  <c r="I51" i="57"/>
  <c r="I43" i="57"/>
  <c r="I35" i="57"/>
  <c r="I27" i="57"/>
  <c r="I62" i="57"/>
  <c r="I24" i="57"/>
  <c r="I86" i="57"/>
  <c r="I32" i="57"/>
  <c r="I29" i="57"/>
  <c r="I49" i="57"/>
  <c r="I87" i="57"/>
  <c r="I71" i="57"/>
  <c r="I22" i="57"/>
  <c r="O22" i="59"/>
  <c r="H94" i="57"/>
  <c r="M94" i="59"/>
  <c r="E93" i="57"/>
  <c r="J93" i="59"/>
  <c r="AJ93" i="48"/>
  <c r="E95" i="59" s="1"/>
  <c r="G93" i="57"/>
  <c r="L93" i="59"/>
  <c r="I63" i="46"/>
  <c r="I79" i="46"/>
  <c r="E55" i="57"/>
  <c r="J55" i="59"/>
  <c r="H55" i="57"/>
  <c r="M55" i="59"/>
  <c r="F55" i="57"/>
  <c r="K55" i="59"/>
  <c r="G94" i="57"/>
  <c r="L94" i="59"/>
  <c r="D55" i="57"/>
  <c r="I55" i="57" s="1"/>
  <c r="I55" i="59"/>
  <c r="G55" i="57"/>
  <c r="L55" i="59"/>
  <c r="F93" i="57"/>
  <c r="K93" i="59"/>
  <c r="H93" i="57"/>
  <c r="M93" i="59"/>
  <c r="I77" i="46"/>
  <c r="E94" i="57"/>
  <c r="J94" i="59"/>
  <c r="F94" i="57"/>
  <c r="K94" i="59"/>
  <c r="D93" i="57"/>
  <c r="I93" i="59"/>
  <c r="I89" i="46"/>
  <c r="I83" i="46"/>
  <c r="I85" i="46"/>
  <c r="I69" i="46"/>
  <c r="D94" i="57"/>
  <c r="I94" i="59"/>
  <c r="H92" i="57"/>
  <c r="M92" i="59"/>
  <c r="H95" i="57"/>
  <c r="M95" i="59"/>
  <c r="G92" i="57"/>
  <c r="L92" i="59"/>
  <c r="G59" i="57"/>
  <c r="L59" i="59"/>
  <c r="G95" i="57"/>
  <c r="L95" i="59"/>
  <c r="F92" i="57"/>
  <c r="K92" i="59"/>
  <c r="F95" i="57"/>
  <c r="K95" i="59"/>
  <c r="F59" i="57"/>
  <c r="K59" i="59"/>
  <c r="E95" i="57"/>
  <c r="J95" i="59"/>
  <c r="E59" i="57"/>
  <c r="I59" i="57" s="1"/>
  <c r="J59" i="59"/>
  <c r="D92" i="57"/>
  <c r="I92" i="59"/>
  <c r="D95" i="57"/>
  <c r="I95" i="59"/>
  <c r="D59" i="59"/>
  <c r="H92" i="46"/>
  <c r="H92" i="59"/>
  <c r="I74" i="46"/>
  <c r="H95" i="59"/>
  <c r="H95" i="46"/>
  <c r="H93" i="46"/>
  <c r="H93" i="59"/>
  <c r="G95" i="46"/>
  <c r="G95" i="59"/>
  <c r="I75" i="46"/>
  <c r="G59" i="46"/>
  <c r="G59" i="59"/>
  <c r="G93" i="59"/>
  <c r="G93" i="46"/>
  <c r="G94" i="59"/>
  <c r="G94" i="46"/>
  <c r="G92" i="46"/>
  <c r="G92" i="59"/>
  <c r="F94" i="59"/>
  <c r="F94" i="46"/>
  <c r="F92" i="46"/>
  <c r="F92" i="59"/>
  <c r="F95" i="46"/>
  <c r="F95" i="59"/>
  <c r="F93" i="59"/>
  <c r="F93" i="46"/>
  <c r="E94" i="59"/>
  <c r="E94" i="46"/>
  <c r="I94" i="46" s="1"/>
  <c r="E59" i="46"/>
  <c r="E59" i="59"/>
  <c r="E93" i="46"/>
  <c r="E93" i="59"/>
  <c r="E92" i="46"/>
  <c r="E92" i="59"/>
  <c r="AJ53" i="56"/>
  <c r="H9" i="57"/>
  <c r="AJ53" i="55"/>
  <c r="G9" i="57"/>
  <c r="AJ53" i="54"/>
  <c r="F9" i="57"/>
  <c r="AJ53" i="53"/>
  <c r="E9" i="57"/>
  <c r="AJ53" i="52"/>
  <c r="D9" i="57"/>
  <c r="I9" i="57" s="1"/>
  <c r="D94" i="59"/>
  <c r="O94" i="59" s="1"/>
  <c r="D73" i="46"/>
  <c r="I73" i="46" s="1"/>
  <c r="D73" i="59"/>
  <c r="O73" i="59" s="1"/>
  <c r="D71" i="46"/>
  <c r="I71" i="46" s="1"/>
  <c r="D71" i="59"/>
  <c r="O71" i="59" s="1"/>
  <c r="D70" i="46"/>
  <c r="I70" i="46" s="1"/>
  <c r="D70" i="59"/>
  <c r="O70" i="59" s="1"/>
  <c r="D64" i="46"/>
  <c r="I64" i="46" s="1"/>
  <c r="D64" i="59"/>
  <c r="O64" i="59" s="1"/>
  <c r="D65" i="46"/>
  <c r="I65" i="46" s="1"/>
  <c r="D65" i="59"/>
  <c r="O65" i="59" s="1"/>
  <c r="D66" i="46"/>
  <c r="I66" i="46" s="1"/>
  <c r="D66" i="59"/>
  <c r="O66" i="59" s="1"/>
  <c r="D68" i="46"/>
  <c r="I68" i="46" s="1"/>
  <c r="D68" i="59"/>
  <c r="O68" i="59" s="1"/>
  <c r="D67" i="46"/>
  <c r="I67" i="46" s="1"/>
  <c r="D67" i="59"/>
  <c r="O67" i="59" s="1"/>
  <c r="D51" i="46"/>
  <c r="I51" i="46" s="1"/>
  <c r="D51" i="59"/>
  <c r="O51" i="59" s="1"/>
  <c r="D44" i="46"/>
  <c r="I44" i="46" s="1"/>
  <c r="D44" i="59"/>
  <c r="O44" i="59" s="1"/>
  <c r="D48" i="46"/>
  <c r="I48" i="46" s="1"/>
  <c r="D48" i="59"/>
  <c r="O48" i="59" s="1"/>
  <c r="D52" i="46"/>
  <c r="I52" i="46" s="1"/>
  <c r="D52" i="59"/>
  <c r="O52" i="59" s="1"/>
  <c r="D38" i="46"/>
  <c r="I38" i="46" s="1"/>
  <c r="D38" i="59"/>
  <c r="O38" i="59" s="1"/>
  <c r="D47" i="46"/>
  <c r="I47" i="46" s="1"/>
  <c r="D47" i="59"/>
  <c r="O47" i="59" s="1"/>
  <c r="D39" i="46"/>
  <c r="I39" i="46" s="1"/>
  <c r="D39" i="59"/>
  <c r="O39" i="59" s="1"/>
  <c r="D45" i="46"/>
  <c r="I45" i="46" s="1"/>
  <c r="D45" i="59"/>
  <c r="O45" i="59" s="1"/>
  <c r="D49" i="46"/>
  <c r="I49" i="46" s="1"/>
  <c r="D49" i="59"/>
  <c r="O49" i="59" s="1"/>
  <c r="D42" i="46"/>
  <c r="I42" i="46" s="1"/>
  <c r="D42" i="59"/>
  <c r="O42" i="59" s="1"/>
  <c r="D40" i="46"/>
  <c r="I40" i="46" s="1"/>
  <c r="D40" i="59"/>
  <c r="O40" i="59" s="1"/>
  <c r="D37" i="46"/>
  <c r="I37" i="46" s="1"/>
  <c r="D37" i="59"/>
  <c r="O37" i="59" s="1"/>
  <c r="D41" i="46"/>
  <c r="I41" i="46" s="1"/>
  <c r="D41" i="59"/>
  <c r="O41" i="59" s="1"/>
  <c r="D46" i="46"/>
  <c r="I46" i="46" s="1"/>
  <c r="D46" i="59"/>
  <c r="O46" i="59" s="1"/>
  <c r="D50" i="46"/>
  <c r="I50" i="46" s="1"/>
  <c r="D50" i="59"/>
  <c r="O50" i="59" s="1"/>
  <c r="D35" i="46"/>
  <c r="I35" i="46" s="1"/>
  <c r="D35" i="59"/>
  <c r="O35" i="59" s="1"/>
  <c r="D28" i="46"/>
  <c r="I28" i="46" s="1"/>
  <c r="D28" i="59"/>
  <c r="O28" i="59" s="1"/>
  <c r="D29" i="46"/>
  <c r="I29" i="46" s="1"/>
  <c r="D29" i="59"/>
  <c r="O29" i="59" s="1"/>
  <c r="D27" i="46"/>
  <c r="I27" i="46" s="1"/>
  <c r="D27" i="59"/>
  <c r="O27" i="59" s="1"/>
  <c r="D32" i="46"/>
  <c r="I32" i="46" s="1"/>
  <c r="D32" i="59"/>
  <c r="O32" i="59" s="1"/>
  <c r="D30" i="46"/>
  <c r="I30" i="46" s="1"/>
  <c r="D30" i="59"/>
  <c r="O30" i="59" s="1"/>
  <c r="D31" i="46"/>
  <c r="I31" i="46" s="1"/>
  <c r="D31" i="59"/>
  <c r="O31" i="59" s="1"/>
  <c r="D24" i="46"/>
  <c r="I24" i="46" s="1"/>
  <c r="D24" i="59"/>
  <c r="O24" i="59" s="1"/>
  <c r="D25" i="46"/>
  <c r="I25" i="46" s="1"/>
  <c r="D25" i="59"/>
  <c r="O25" i="59" s="1"/>
  <c r="D18" i="46"/>
  <c r="I18" i="46" s="1"/>
  <c r="D18" i="59"/>
  <c r="O18" i="59" s="1"/>
  <c r="D19" i="46"/>
  <c r="I19" i="46" s="1"/>
  <c r="D19" i="59"/>
  <c r="O19" i="59" s="1"/>
  <c r="D20" i="46"/>
  <c r="I20" i="46" s="1"/>
  <c r="D20" i="59"/>
  <c r="O20" i="59" s="1"/>
  <c r="D17" i="46"/>
  <c r="I17" i="46" s="1"/>
  <c r="D17" i="59"/>
  <c r="O17" i="59" s="1"/>
  <c r="D21" i="46"/>
  <c r="I21" i="46" s="1"/>
  <c r="D21" i="59"/>
  <c r="O21" i="59" s="1"/>
  <c r="D15" i="46"/>
  <c r="I15" i="46" s="1"/>
  <c r="D15" i="59"/>
  <c r="O15" i="59" s="1"/>
  <c r="D55" i="46"/>
  <c r="I55" i="46" s="1"/>
  <c r="D55" i="59"/>
  <c r="AJ91" i="12"/>
  <c r="I93" i="57" l="1"/>
  <c r="I94" i="57"/>
  <c r="I95" i="57"/>
  <c r="E92" i="57"/>
  <c r="I92" i="57" s="1"/>
  <c r="E95" i="46"/>
  <c r="O59" i="59"/>
  <c r="H54" i="57"/>
  <c r="M54" i="59"/>
  <c r="G54" i="57"/>
  <c r="L54" i="59"/>
  <c r="F54" i="57"/>
  <c r="K54" i="59"/>
  <c r="E54" i="57"/>
  <c r="J54" i="59"/>
  <c r="D54" i="57"/>
  <c r="I54" i="57" s="1"/>
  <c r="I54" i="59"/>
  <c r="D93" i="46"/>
  <c r="I93" i="46" s="1"/>
  <c r="D93" i="59"/>
  <c r="O93" i="59" s="1"/>
  <c r="D59" i="46"/>
  <c r="I59" i="46" s="1"/>
  <c r="AJ93" i="12"/>
  <c r="D9" i="59"/>
  <c r="O9" i="59" s="1"/>
  <c r="AJ90" i="12"/>
  <c r="D92" i="46" l="1"/>
  <c r="I92" i="46" s="1"/>
  <c r="D92" i="59"/>
  <c r="O92" i="59" s="1"/>
  <c r="D95" i="46"/>
  <c r="I95" i="46" s="1"/>
  <c r="D95" i="59"/>
  <c r="O95" i="59" s="1"/>
  <c r="AJ53" i="12"/>
  <c r="D9" i="46"/>
  <c r="I9" i="46" s="1"/>
  <c r="D34" i="46" l="1"/>
  <c r="I34" i="46" s="1"/>
  <c r="D34" i="59"/>
  <c r="O34" i="59" s="1"/>
  <c r="D54" i="46"/>
  <c r="I54" i="46" s="1"/>
  <c r="D54" i="5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DDE03</author>
  </authors>
  <commentList>
    <comment ref="D1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E10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F10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H10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I10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J10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K10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10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M10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N10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10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0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Q10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R10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S10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T10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U10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V10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W10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X10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Z10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A10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B10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10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D10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E10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F10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G10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H10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K11" authorId="0" shapeId="0" xr:uid="{00000000-0006-0000-0000-000020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B13" authorId="0" shapeId="0" xr:uid="{00000000-0006-0000-0000-000021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D25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E25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F25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5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H25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I25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J25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K25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25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M25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N25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25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5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Q25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R25" authorId="0" shapeId="0" xr:uid="{00000000-0006-0000-0000-00003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S25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T25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U25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V25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W25" authorId="0" shapeId="0" xr:uid="{00000000-0006-0000-0000-00003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X25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25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Z25" authorId="0" shapeId="0" xr:uid="{00000000-0006-0000-0000-00003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A25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B25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25" authorId="0" shapeId="0" xr:uid="{00000000-0006-0000-0000-00003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D25" authorId="0" shapeId="0" xr:uid="{00000000-0006-0000-0000-00003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E25" authorId="0" shapeId="0" xr:uid="{00000000-0006-0000-0000-00003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F25" authorId="0" shapeId="0" xr:uid="{00000000-0006-0000-0000-00003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G25" authorId="0" shapeId="0" xr:uid="{00000000-0006-0000-0000-00003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H25" authorId="0" shapeId="0" xr:uid="{00000000-0006-0000-0000-00004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B28" authorId="0" shapeId="0" xr:uid="{00000000-0006-0000-0000-000041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AK60" authorId="0" shapeId="0" xr:uid="{00000000-0006-0000-0000-000042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DDE03</author>
  </authors>
  <commentList>
    <comment ref="A7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7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7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7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D10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E10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F10" authorId="0" shapeId="0" xr:uid="{00000000-0006-0000-0900-000007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" authorId="0" shapeId="0" xr:uid="{00000000-0006-0000-0900-00000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H10" authorId="0" shapeId="0" xr:uid="{00000000-0006-0000-0900-00000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I10" authorId="0" shapeId="0" xr:uid="{00000000-0006-0000-0900-00000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J10" authorId="0" shapeId="0" xr:uid="{00000000-0006-0000-0900-00000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K10" authorId="0" shapeId="0" xr:uid="{00000000-0006-0000-0900-00000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10" authorId="0" shapeId="0" xr:uid="{00000000-0006-0000-0900-00000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M10" authorId="0" shapeId="0" xr:uid="{00000000-0006-0000-0900-00000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N10" authorId="0" shapeId="0" xr:uid="{00000000-0006-0000-0900-00000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10" authorId="0" shapeId="0" xr:uid="{00000000-0006-0000-0900-000010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0" authorId="0" shapeId="0" xr:uid="{00000000-0006-0000-0900-00001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Q10" authorId="0" shapeId="0" xr:uid="{00000000-0006-0000-0900-00001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R10" authorId="0" shapeId="0" xr:uid="{00000000-0006-0000-0900-00001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S10" authorId="0" shapeId="0" xr:uid="{00000000-0006-0000-0900-00001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T10" authorId="0" shapeId="0" xr:uid="{00000000-0006-0000-0900-00001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U10" authorId="0" shapeId="0" xr:uid="{00000000-0006-0000-0900-00001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V10" authorId="0" shapeId="0" xr:uid="{00000000-0006-0000-0900-00001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W10" authorId="0" shapeId="0" xr:uid="{00000000-0006-0000-0900-00001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X10" authorId="0" shapeId="0" xr:uid="{00000000-0006-0000-0900-000019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 shapeId="0" xr:uid="{00000000-0006-0000-0900-00001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Z10" authorId="0" shapeId="0" xr:uid="{00000000-0006-0000-0900-00001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A10" authorId="0" shapeId="0" xr:uid="{00000000-0006-0000-0900-00001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B10" authorId="0" shapeId="0" xr:uid="{00000000-0006-0000-0900-00001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10" authorId="0" shapeId="0" xr:uid="{00000000-0006-0000-0900-00001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D10" authorId="0" shapeId="0" xr:uid="{00000000-0006-0000-0900-00001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E10" authorId="0" shapeId="0" xr:uid="{00000000-0006-0000-0900-00002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F10" authorId="0" shapeId="0" xr:uid="{00000000-0006-0000-0900-00002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G10" authorId="0" shapeId="0" xr:uid="{00000000-0006-0000-0900-00002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H10" authorId="0" shapeId="0" xr:uid="{00000000-0006-0000-0900-00002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K11" authorId="0" shapeId="0" xr:uid="{00000000-0006-0000-0900-000024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B13" authorId="0" shapeId="0" xr:uid="{00000000-0006-0000-0900-000025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D25" authorId="0" shapeId="0" xr:uid="{00000000-0006-0000-0900-00002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E25" authorId="0" shapeId="0" xr:uid="{00000000-0006-0000-0900-00002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F25" authorId="0" shapeId="0" xr:uid="{00000000-0006-0000-0900-000028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5" authorId="0" shapeId="0" xr:uid="{00000000-0006-0000-0900-00002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H25" authorId="0" shapeId="0" xr:uid="{00000000-0006-0000-0900-00002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I25" authorId="0" shapeId="0" xr:uid="{00000000-0006-0000-0900-00002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J25" authorId="0" shapeId="0" xr:uid="{00000000-0006-0000-0900-00002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K25" authorId="0" shapeId="0" xr:uid="{00000000-0006-0000-0900-00002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25" authorId="0" shapeId="0" xr:uid="{00000000-0006-0000-0900-00002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M25" authorId="0" shapeId="0" xr:uid="{00000000-0006-0000-0900-00002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N25" authorId="0" shapeId="0" xr:uid="{00000000-0006-0000-0900-00003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25" authorId="0" shapeId="0" xr:uid="{00000000-0006-0000-0900-000031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5" authorId="0" shapeId="0" xr:uid="{00000000-0006-0000-0900-00003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Q25" authorId="0" shapeId="0" xr:uid="{00000000-0006-0000-0900-00003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R25" authorId="0" shapeId="0" xr:uid="{00000000-0006-0000-0900-00003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S25" authorId="0" shapeId="0" xr:uid="{00000000-0006-0000-0900-00003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T25" authorId="0" shapeId="0" xr:uid="{00000000-0006-0000-0900-00003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U25" authorId="0" shapeId="0" xr:uid="{00000000-0006-0000-0900-00003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V25" authorId="0" shapeId="0" xr:uid="{00000000-0006-0000-0900-00003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W25" authorId="0" shapeId="0" xr:uid="{00000000-0006-0000-0900-00003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X25" authorId="0" shapeId="0" xr:uid="{00000000-0006-0000-0900-00003A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25" authorId="0" shapeId="0" xr:uid="{00000000-0006-0000-0900-00003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Z25" authorId="0" shapeId="0" xr:uid="{00000000-0006-0000-0900-00003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A25" authorId="0" shapeId="0" xr:uid="{00000000-0006-0000-0900-00003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B25" authorId="0" shapeId="0" xr:uid="{00000000-0006-0000-0900-00003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25" authorId="0" shapeId="0" xr:uid="{00000000-0006-0000-0900-00003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D25" authorId="0" shapeId="0" xr:uid="{00000000-0006-0000-0900-00004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E25" authorId="0" shapeId="0" xr:uid="{00000000-0006-0000-0900-00004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F25" authorId="0" shapeId="0" xr:uid="{00000000-0006-0000-0900-00004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G25" authorId="0" shapeId="0" xr:uid="{00000000-0006-0000-0900-00004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H25" authorId="0" shapeId="0" xr:uid="{00000000-0006-0000-0900-00004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B28" authorId="0" shapeId="0" xr:uid="{00000000-0006-0000-0900-000045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AK60" authorId="0" shapeId="0" xr:uid="{00000000-0006-0000-0900-000046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DDE03</author>
  </authors>
  <commentList>
    <comment ref="A7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7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7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7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D10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E10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F10" authorId="0" shapeId="0" xr:uid="{00000000-0006-0000-0A00-000007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" authorId="0" shapeId="0" xr:uid="{00000000-0006-0000-0A00-00000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H10" authorId="0" shapeId="0" xr:uid="{00000000-0006-0000-0A00-00000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I10" authorId="0" shapeId="0" xr:uid="{00000000-0006-0000-0A00-00000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J10" authorId="0" shapeId="0" xr:uid="{00000000-0006-0000-0A00-00000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K10" authorId="0" shapeId="0" xr:uid="{00000000-0006-0000-0A00-00000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10" authorId="0" shapeId="0" xr:uid="{00000000-0006-0000-0A00-00000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M10" authorId="0" shapeId="0" xr:uid="{00000000-0006-0000-0A00-00000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N10" authorId="0" shapeId="0" xr:uid="{00000000-0006-0000-0A00-00000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10" authorId="0" shapeId="0" xr:uid="{00000000-0006-0000-0A00-000010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0" authorId="0" shapeId="0" xr:uid="{00000000-0006-0000-0A00-00001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Q10" authorId="0" shapeId="0" xr:uid="{00000000-0006-0000-0A00-00001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R10" authorId="0" shapeId="0" xr:uid="{00000000-0006-0000-0A00-00001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S10" authorId="0" shapeId="0" xr:uid="{00000000-0006-0000-0A00-00001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T10" authorId="0" shapeId="0" xr:uid="{00000000-0006-0000-0A00-00001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U10" authorId="0" shapeId="0" xr:uid="{00000000-0006-0000-0A00-00001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V10" authorId="0" shapeId="0" xr:uid="{00000000-0006-0000-0A00-00001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W10" authorId="0" shapeId="0" xr:uid="{00000000-0006-0000-0A00-00001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X10" authorId="0" shapeId="0" xr:uid="{00000000-0006-0000-0A00-000019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 shapeId="0" xr:uid="{00000000-0006-0000-0A00-00001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Z10" authorId="0" shapeId="0" xr:uid="{00000000-0006-0000-0A00-00001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A10" authorId="0" shapeId="0" xr:uid="{00000000-0006-0000-0A00-00001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B10" authorId="0" shapeId="0" xr:uid="{00000000-0006-0000-0A00-00001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10" authorId="0" shapeId="0" xr:uid="{00000000-0006-0000-0A00-00001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D10" authorId="0" shapeId="0" xr:uid="{00000000-0006-0000-0A00-00001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E10" authorId="0" shapeId="0" xr:uid="{00000000-0006-0000-0A00-00002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F10" authorId="0" shapeId="0" xr:uid="{00000000-0006-0000-0A00-00002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G10" authorId="0" shapeId="0" xr:uid="{00000000-0006-0000-0A00-00002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H10" authorId="0" shapeId="0" xr:uid="{00000000-0006-0000-0A00-00002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K11" authorId="0" shapeId="0" xr:uid="{00000000-0006-0000-0A00-000024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B13" authorId="0" shapeId="0" xr:uid="{00000000-0006-0000-0A00-000025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D25" authorId="0" shapeId="0" xr:uid="{00000000-0006-0000-0A00-00002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E25" authorId="0" shapeId="0" xr:uid="{00000000-0006-0000-0A00-00002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F25" authorId="0" shapeId="0" xr:uid="{00000000-0006-0000-0A00-000028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5" authorId="0" shapeId="0" xr:uid="{00000000-0006-0000-0A00-00002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H25" authorId="0" shapeId="0" xr:uid="{00000000-0006-0000-0A00-00002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I25" authorId="0" shapeId="0" xr:uid="{00000000-0006-0000-0A00-00002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J25" authorId="0" shapeId="0" xr:uid="{00000000-0006-0000-0A00-00002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K25" authorId="0" shapeId="0" xr:uid="{00000000-0006-0000-0A00-00002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25" authorId="0" shapeId="0" xr:uid="{00000000-0006-0000-0A00-00002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M25" authorId="0" shapeId="0" xr:uid="{00000000-0006-0000-0A00-00002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N25" authorId="0" shapeId="0" xr:uid="{00000000-0006-0000-0A00-00003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25" authorId="0" shapeId="0" xr:uid="{00000000-0006-0000-0A00-000031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5" authorId="0" shapeId="0" xr:uid="{00000000-0006-0000-0A00-00003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Q25" authorId="0" shapeId="0" xr:uid="{00000000-0006-0000-0A00-00003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R25" authorId="0" shapeId="0" xr:uid="{00000000-0006-0000-0A00-00003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S25" authorId="0" shapeId="0" xr:uid="{00000000-0006-0000-0A00-00003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T25" authorId="0" shapeId="0" xr:uid="{00000000-0006-0000-0A00-00003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U25" authorId="0" shapeId="0" xr:uid="{00000000-0006-0000-0A00-00003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V25" authorId="0" shapeId="0" xr:uid="{00000000-0006-0000-0A00-00003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W25" authorId="0" shapeId="0" xr:uid="{00000000-0006-0000-0A00-00003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X25" authorId="0" shapeId="0" xr:uid="{00000000-0006-0000-0A00-00003A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25" authorId="0" shapeId="0" xr:uid="{00000000-0006-0000-0A00-00003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Z25" authorId="0" shapeId="0" xr:uid="{00000000-0006-0000-0A00-00003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A25" authorId="0" shapeId="0" xr:uid="{00000000-0006-0000-0A00-00003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B25" authorId="0" shapeId="0" xr:uid="{00000000-0006-0000-0A00-00003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25" authorId="0" shapeId="0" xr:uid="{00000000-0006-0000-0A00-00003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D25" authorId="0" shapeId="0" xr:uid="{00000000-0006-0000-0A00-00004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E25" authorId="0" shapeId="0" xr:uid="{00000000-0006-0000-0A00-00004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F25" authorId="0" shapeId="0" xr:uid="{00000000-0006-0000-0A00-00004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G25" authorId="0" shapeId="0" xr:uid="{00000000-0006-0000-0A00-00004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H25" authorId="0" shapeId="0" xr:uid="{00000000-0006-0000-0A00-00004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B28" authorId="0" shapeId="0" xr:uid="{00000000-0006-0000-0A00-000045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AK60" authorId="0" shapeId="0" xr:uid="{00000000-0006-0000-0A00-000046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DDE03</author>
  </authors>
  <commentList>
    <comment ref="J12" authorId="0" shapeId="0" xr:uid="{00000000-0006-0000-0B00-000001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J62" authorId="0" shapeId="0" xr:uid="{00000000-0006-0000-0B00-000002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DDE03</author>
  </authors>
  <commentList>
    <comment ref="A7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7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7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7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D10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E10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F10" authorId="0" shapeId="0" xr:uid="{00000000-0006-0000-0C00-000007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H10" authorId="0" shapeId="0" xr:uid="{00000000-0006-0000-0C00-00000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I10" authorId="0" shapeId="0" xr:uid="{00000000-0006-0000-0C00-00000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J10" authorId="0" shapeId="0" xr:uid="{00000000-0006-0000-0C00-00000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K10" authorId="0" shapeId="0" xr:uid="{00000000-0006-0000-0C00-00000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10" authorId="0" shapeId="0" xr:uid="{00000000-0006-0000-0C00-00000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M10" authorId="0" shapeId="0" xr:uid="{00000000-0006-0000-0C00-00000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N10" authorId="0" shapeId="0" xr:uid="{00000000-0006-0000-0C00-00000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10" authorId="0" shapeId="0" xr:uid="{00000000-0006-0000-0C00-000010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0" authorId="0" shapeId="0" xr:uid="{00000000-0006-0000-0C00-00001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Q10" authorId="0" shapeId="0" xr:uid="{00000000-0006-0000-0C00-00001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R10" authorId="0" shapeId="0" xr:uid="{00000000-0006-0000-0C00-00001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S10" authorId="0" shapeId="0" xr:uid="{00000000-0006-0000-0C00-00001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T10" authorId="0" shapeId="0" xr:uid="{00000000-0006-0000-0C00-00001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U10" authorId="0" shapeId="0" xr:uid="{00000000-0006-0000-0C00-00001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V10" authorId="0" shapeId="0" xr:uid="{00000000-0006-0000-0C00-00001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W10" authorId="0" shapeId="0" xr:uid="{00000000-0006-0000-0C00-00001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X10" authorId="0" shapeId="0" xr:uid="{00000000-0006-0000-0C00-000019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 shapeId="0" xr:uid="{00000000-0006-0000-0C00-00001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Z10" authorId="0" shapeId="0" xr:uid="{00000000-0006-0000-0C00-00001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A10" authorId="0" shapeId="0" xr:uid="{00000000-0006-0000-0C00-00001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B10" authorId="0" shapeId="0" xr:uid="{00000000-0006-0000-0C00-00001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10" authorId="0" shapeId="0" xr:uid="{00000000-0006-0000-0C00-00001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D10" authorId="0" shapeId="0" xr:uid="{00000000-0006-0000-0C00-00001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E10" authorId="0" shapeId="0" xr:uid="{00000000-0006-0000-0C00-00002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F10" authorId="0" shapeId="0" xr:uid="{00000000-0006-0000-0C00-00002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G10" authorId="0" shapeId="0" xr:uid="{00000000-0006-0000-0C00-00002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H10" authorId="0" shapeId="0" xr:uid="{00000000-0006-0000-0C00-00002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K11" authorId="0" shapeId="0" xr:uid="{00000000-0006-0000-0C00-000024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B13" authorId="0" shapeId="0" xr:uid="{00000000-0006-0000-0C00-000025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D25" authorId="0" shapeId="0" xr:uid="{00000000-0006-0000-0C00-00002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E25" authorId="0" shapeId="0" xr:uid="{00000000-0006-0000-0C00-00002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F25" authorId="0" shapeId="0" xr:uid="{00000000-0006-0000-0C00-000028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5" authorId="0" shapeId="0" xr:uid="{00000000-0006-0000-0C00-00002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H25" authorId="0" shapeId="0" xr:uid="{00000000-0006-0000-0C00-00002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I25" authorId="0" shapeId="0" xr:uid="{00000000-0006-0000-0C00-00002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J25" authorId="0" shapeId="0" xr:uid="{00000000-0006-0000-0C00-00002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K25" authorId="0" shapeId="0" xr:uid="{00000000-0006-0000-0C00-00002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25" authorId="0" shapeId="0" xr:uid="{00000000-0006-0000-0C00-00002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M25" authorId="0" shapeId="0" xr:uid="{00000000-0006-0000-0C00-00002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N25" authorId="0" shapeId="0" xr:uid="{00000000-0006-0000-0C00-00003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25" authorId="0" shapeId="0" xr:uid="{00000000-0006-0000-0C00-000031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5" authorId="0" shapeId="0" xr:uid="{00000000-0006-0000-0C00-00003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Q25" authorId="0" shapeId="0" xr:uid="{00000000-0006-0000-0C00-00003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R25" authorId="0" shapeId="0" xr:uid="{00000000-0006-0000-0C00-00003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S25" authorId="0" shapeId="0" xr:uid="{00000000-0006-0000-0C00-00003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T25" authorId="0" shapeId="0" xr:uid="{00000000-0006-0000-0C00-00003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U25" authorId="0" shapeId="0" xr:uid="{00000000-0006-0000-0C00-00003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V25" authorId="0" shapeId="0" xr:uid="{00000000-0006-0000-0C00-00003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W25" authorId="0" shapeId="0" xr:uid="{00000000-0006-0000-0C00-00003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X25" authorId="0" shapeId="0" xr:uid="{00000000-0006-0000-0C00-00003A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25" authorId="0" shapeId="0" xr:uid="{00000000-0006-0000-0C00-00003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Z25" authorId="0" shapeId="0" xr:uid="{00000000-0006-0000-0C00-00003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A25" authorId="0" shapeId="0" xr:uid="{00000000-0006-0000-0C00-00003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B25" authorId="0" shapeId="0" xr:uid="{00000000-0006-0000-0C00-00003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25" authorId="0" shapeId="0" xr:uid="{00000000-0006-0000-0C00-00003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D25" authorId="0" shapeId="0" xr:uid="{00000000-0006-0000-0C00-00004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E25" authorId="0" shapeId="0" xr:uid="{00000000-0006-0000-0C00-00004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F25" authorId="0" shapeId="0" xr:uid="{00000000-0006-0000-0C00-00004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G25" authorId="0" shapeId="0" xr:uid="{00000000-0006-0000-0C00-00004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H25" authorId="0" shapeId="0" xr:uid="{00000000-0006-0000-0C00-00004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B28" authorId="0" shapeId="0" xr:uid="{00000000-0006-0000-0C00-000045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AK60" authorId="0" shapeId="0" xr:uid="{00000000-0006-0000-0C00-000046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DDE03</author>
  </authors>
  <commentList>
    <comment ref="P12" authorId="0" shapeId="0" xr:uid="{00000000-0006-0000-0D00-000001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P62" authorId="0" shapeId="0" xr:uid="{00000000-0006-0000-0D00-000002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DDE03</author>
  </authors>
  <commentList>
    <comment ref="A7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7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D10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E1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F1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H10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I10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J10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K10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10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M10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N10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10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0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Q10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R10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S10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T10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U10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V10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W10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X10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Z10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A10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B10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10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D10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E10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F10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G10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H10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K11" authorId="0" shapeId="0" xr:uid="{00000000-0006-0000-0100-000024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B13" authorId="0" shapeId="0" xr:uid="{00000000-0006-0000-0100-000025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D25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E25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F25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5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H25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I25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J25" authorId="0" shapeId="0" xr:uid="{00000000-0006-0000-0100-00002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K25" authorId="0" shapeId="0" xr:uid="{00000000-0006-0000-0100-00002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25" authorId="0" shapeId="0" xr:uid="{00000000-0006-0000-0100-00002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M25" authorId="0" shapeId="0" xr:uid="{00000000-0006-0000-0100-00002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N25" authorId="0" shapeId="0" xr:uid="{00000000-0006-0000-0100-00003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25" authorId="0" shapeId="0" xr:uid="{00000000-0006-0000-0100-000031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5" authorId="0" shapeId="0" xr:uid="{00000000-0006-0000-0100-00003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Q25" authorId="0" shapeId="0" xr:uid="{00000000-0006-0000-0100-00003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R25" authorId="0" shapeId="0" xr:uid="{00000000-0006-0000-0100-00003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S25" authorId="0" shapeId="0" xr:uid="{00000000-0006-0000-0100-00003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T25" authorId="0" shapeId="0" xr:uid="{00000000-0006-0000-0100-00003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U25" authorId="0" shapeId="0" xr:uid="{00000000-0006-0000-0100-00003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V25" authorId="0" shapeId="0" xr:uid="{00000000-0006-0000-0100-00003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W25" authorId="0" shapeId="0" xr:uid="{00000000-0006-0000-0100-00003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X25" authorId="0" shapeId="0" xr:uid="{00000000-0006-0000-0100-00003A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25" authorId="0" shapeId="0" xr:uid="{00000000-0006-0000-0100-00003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Z25" authorId="0" shapeId="0" xr:uid="{00000000-0006-0000-0100-00003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A25" authorId="0" shapeId="0" xr:uid="{00000000-0006-0000-0100-00003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B25" authorId="0" shapeId="0" xr:uid="{00000000-0006-0000-0100-00003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25" authorId="0" shapeId="0" xr:uid="{00000000-0006-0000-0100-00003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D25" authorId="0" shapeId="0" xr:uid="{00000000-0006-0000-0100-00004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E25" authorId="0" shapeId="0" xr:uid="{00000000-0006-0000-0100-00004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F25" authorId="0" shapeId="0" xr:uid="{00000000-0006-0000-0100-00004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G25" authorId="0" shapeId="0" xr:uid="{00000000-0006-0000-0100-00004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H25" authorId="0" shapeId="0" xr:uid="{00000000-0006-0000-0100-00004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B28" authorId="0" shapeId="0" xr:uid="{00000000-0006-0000-0100-000045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AK60" authorId="0" shapeId="0" xr:uid="{00000000-0006-0000-0100-000046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DDE03</author>
  </authors>
  <commentList>
    <comment ref="A7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7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7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7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D10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E10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F10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H10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I10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J10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K10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10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M10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N10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10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0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Q10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R10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S10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T10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U10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V10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W10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X10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 shapeId="0" xr:uid="{00000000-0006-0000-0200-00001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Z10" authorId="0" shapeId="0" xr:uid="{00000000-0006-0000-0200-00001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A10" authorId="0" shapeId="0" xr:uid="{00000000-0006-0000-0200-00001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B10" authorId="0" shapeId="0" xr:uid="{00000000-0006-0000-0200-00001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10" authorId="0" shapeId="0" xr:uid="{00000000-0006-0000-0200-00001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D10" authorId="0" shapeId="0" xr:uid="{00000000-0006-0000-0200-00001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E10" authorId="0" shapeId="0" xr:uid="{00000000-0006-0000-0200-00002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F10" authorId="0" shapeId="0" xr:uid="{00000000-0006-0000-0200-00002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G10" authorId="0" shapeId="0" xr:uid="{00000000-0006-0000-0200-00002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H10" authorId="0" shapeId="0" xr:uid="{00000000-0006-0000-0200-00002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K11" authorId="0" shapeId="0" xr:uid="{00000000-0006-0000-0200-000024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B13" authorId="0" shapeId="0" xr:uid="{00000000-0006-0000-0200-000025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D25" authorId="0" shapeId="0" xr:uid="{00000000-0006-0000-0200-00002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E25" authorId="0" shapeId="0" xr:uid="{00000000-0006-0000-0200-00002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F25" authorId="0" shapeId="0" xr:uid="{00000000-0006-0000-0200-000028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5" authorId="0" shapeId="0" xr:uid="{00000000-0006-0000-0200-00002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H25" authorId="0" shapeId="0" xr:uid="{00000000-0006-0000-0200-00002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I25" authorId="0" shapeId="0" xr:uid="{00000000-0006-0000-0200-00002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J25" authorId="0" shapeId="0" xr:uid="{00000000-0006-0000-0200-00002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K25" authorId="0" shapeId="0" xr:uid="{00000000-0006-0000-0200-00002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25" authorId="0" shapeId="0" xr:uid="{00000000-0006-0000-0200-00002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M25" authorId="0" shapeId="0" xr:uid="{00000000-0006-0000-0200-00002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N25" authorId="0" shapeId="0" xr:uid="{00000000-0006-0000-0200-00003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25" authorId="0" shapeId="0" xr:uid="{00000000-0006-0000-0200-000031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5" authorId="0" shapeId="0" xr:uid="{00000000-0006-0000-0200-00003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Q25" authorId="0" shapeId="0" xr:uid="{00000000-0006-0000-0200-00003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R25" authorId="0" shapeId="0" xr:uid="{00000000-0006-0000-0200-00003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S25" authorId="0" shapeId="0" xr:uid="{00000000-0006-0000-0200-00003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T25" authorId="0" shapeId="0" xr:uid="{00000000-0006-0000-0200-00003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U25" authorId="0" shapeId="0" xr:uid="{00000000-0006-0000-0200-00003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V25" authorId="0" shapeId="0" xr:uid="{00000000-0006-0000-0200-00003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W25" authorId="0" shapeId="0" xr:uid="{00000000-0006-0000-0200-00003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X25" authorId="0" shapeId="0" xr:uid="{00000000-0006-0000-0200-00003A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25" authorId="0" shapeId="0" xr:uid="{00000000-0006-0000-0200-00003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Z25" authorId="0" shapeId="0" xr:uid="{00000000-0006-0000-0200-00003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A25" authorId="0" shapeId="0" xr:uid="{00000000-0006-0000-0200-00003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B25" authorId="0" shapeId="0" xr:uid="{00000000-0006-0000-0200-00003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25" authorId="0" shapeId="0" xr:uid="{00000000-0006-0000-0200-00003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D25" authorId="0" shapeId="0" xr:uid="{00000000-0006-0000-0200-00004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E25" authorId="0" shapeId="0" xr:uid="{00000000-0006-0000-0200-00004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F25" authorId="0" shapeId="0" xr:uid="{00000000-0006-0000-0200-00004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G25" authorId="0" shapeId="0" xr:uid="{00000000-0006-0000-0200-00004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H25" authorId="0" shapeId="0" xr:uid="{00000000-0006-0000-0200-00004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B28" authorId="0" shapeId="0" xr:uid="{00000000-0006-0000-0200-000045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AK60" authorId="0" shapeId="0" xr:uid="{00000000-0006-0000-0200-000046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DDE03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7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7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7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D10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E10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F10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H10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I10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J10" authorId="0" shapeId="0" xr:uid="{00000000-0006-0000-0300-00000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K10" authorId="0" shapeId="0" xr:uid="{00000000-0006-0000-0300-00000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10" authorId="0" shapeId="0" xr:uid="{00000000-0006-0000-0300-00000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M10" authorId="0" shapeId="0" xr:uid="{00000000-0006-0000-0300-00000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N10" authorId="0" shapeId="0" xr:uid="{00000000-0006-0000-0300-00000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10" authorId="0" shapeId="0" xr:uid="{00000000-0006-0000-0300-000010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0" authorId="0" shapeId="0" xr:uid="{00000000-0006-0000-0300-00001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Q10" authorId="0" shapeId="0" xr:uid="{00000000-0006-0000-0300-00001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R10" authorId="0" shapeId="0" xr:uid="{00000000-0006-0000-0300-00001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S10" authorId="0" shapeId="0" xr:uid="{00000000-0006-0000-0300-00001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T10" authorId="0" shapeId="0" xr:uid="{00000000-0006-0000-0300-00001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U10" authorId="0" shapeId="0" xr:uid="{00000000-0006-0000-0300-00001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V10" authorId="0" shapeId="0" xr:uid="{00000000-0006-0000-0300-00001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W10" authorId="0" shapeId="0" xr:uid="{00000000-0006-0000-0300-00001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X10" authorId="0" shapeId="0" xr:uid="{00000000-0006-0000-0300-000019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 shapeId="0" xr:uid="{00000000-0006-0000-0300-00001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Z10" authorId="0" shapeId="0" xr:uid="{00000000-0006-0000-0300-00001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A10" authorId="0" shapeId="0" xr:uid="{00000000-0006-0000-0300-00001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B10" authorId="0" shapeId="0" xr:uid="{00000000-0006-0000-0300-00001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10" authorId="0" shapeId="0" xr:uid="{00000000-0006-0000-0300-00001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D10" authorId="0" shapeId="0" xr:uid="{00000000-0006-0000-0300-00001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E10" authorId="0" shapeId="0" xr:uid="{00000000-0006-0000-0300-00002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F10" authorId="0" shapeId="0" xr:uid="{00000000-0006-0000-0300-00002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G10" authorId="0" shapeId="0" xr:uid="{00000000-0006-0000-0300-00002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H10" authorId="0" shapeId="0" xr:uid="{00000000-0006-0000-0300-00002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K11" authorId="0" shapeId="0" xr:uid="{00000000-0006-0000-0300-000024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B13" authorId="0" shapeId="0" xr:uid="{00000000-0006-0000-0300-000025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D25" authorId="0" shapeId="0" xr:uid="{00000000-0006-0000-0300-00002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E25" authorId="0" shapeId="0" xr:uid="{00000000-0006-0000-0300-00002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F25" authorId="0" shapeId="0" xr:uid="{00000000-0006-0000-0300-000028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5" authorId="0" shapeId="0" xr:uid="{00000000-0006-0000-0300-00002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H25" authorId="0" shapeId="0" xr:uid="{00000000-0006-0000-0300-00002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I25" authorId="0" shapeId="0" xr:uid="{00000000-0006-0000-0300-00002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J25" authorId="0" shapeId="0" xr:uid="{00000000-0006-0000-0300-00002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K25" authorId="0" shapeId="0" xr:uid="{00000000-0006-0000-0300-00002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25" authorId="0" shapeId="0" xr:uid="{00000000-0006-0000-0300-00002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M25" authorId="0" shapeId="0" xr:uid="{00000000-0006-0000-0300-00002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N25" authorId="0" shapeId="0" xr:uid="{00000000-0006-0000-0300-00003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25" authorId="0" shapeId="0" xr:uid="{00000000-0006-0000-0300-000031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5" authorId="0" shapeId="0" xr:uid="{00000000-0006-0000-0300-00003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Q25" authorId="0" shapeId="0" xr:uid="{00000000-0006-0000-0300-00003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R25" authorId="0" shapeId="0" xr:uid="{00000000-0006-0000-0300-00003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S25" authorId="0" shapeId="0" xr:uid="{00000000-0006-0000-0300-00003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T25" authorId="0" shapeId="0" xr:uid="{00000000-0006-0000-0300-00003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U25" authorId="0" shapeId="0" xr:uid="{00000000-0006-0000-0300-00003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V25" authorId="0" shapeId="0" xr:uid="{00000000-0006-0000-0300-00003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W25" authorId="0" shapeId="0" xr:uid="{00000000-0006-0000-0300-00003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X25" authorId="0" shapeId="0" xr:uid="{00000000-0006-0000-0300-00003A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25" authorId="0" shapeId="0" xr:uid="{00000000-0006-0000-0300-00003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Z25" authorId="0" shapeId="0" xr:uid="{00000000-0006-0000-0300-00003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A25" authorId="0" shapeId="0" xr:uid="{00000000-0006-0000-0300-00003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B25" authorId="0" shapeId="0" xr:uid="{00000000-0006-0000-0300-00003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25" authorId="0" shapeId="0" xr:uid="{00000000-0006-0000-0300-00003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D25" authorId="0" shapeId="0" xr:uid="{00000000-0006-0000-0300-00004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E25" authorId="0" shapeId="0" xr:uid="{00000000-0006-0000-0300-00004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F25" authorId="0" shapeId="0" xr:uid="{00000000-0006-0000-0300-00004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G25" authorId="0" shapeId="0" xr:uid="{00000000-0006-0000-0300-00004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H25" authorId="0" shapeId="0" xr:uid="{00000000-0006-0000-0300-00004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B28" authorId="0" shapeId="0" xr:uid="{00000000-0006-0000-0300-000045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AK60" authorId="0" shapeId="0" xr:uid="{00000000-0006-0000-0300-000046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DDE03</author>
  </authors>
  <commentList>
    <comment ref="A7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7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7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7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D10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E10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F10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H10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I10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J10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K10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10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M10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N10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10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0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Q10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R10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S10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T10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U10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V10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W10" authorId="0" shapeId="0" xr:uid="{00000000-0006-0000-0400-00001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X10" authorId="0" shapeId="0" xr:uid="{00000000-0006-0000-0400-000019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 shapeId="0" xr:uid="{00000000-0006-0000-0400-00001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Z10" authorId="0" shapeId="0" xr:uid="{00000000-0006-0000-0400-00001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A10" authorId="0" shapeId="0" xr:uid="{00000000-0006-0000-0400-00001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B10" authorId="0" shapeId="0" xr:uid="{00000000-0006-0000-0400-00001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10" authorId="0" shapeId="0" xr:uid="{00000000-0006-0000-0400-00001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D10" authorId="0" shapeId="0" xr:uid="{00000000-0006-0000-0400-00001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E10" authorId="0" shapeId="0" xr:uid="{00000000-0006-0000-0400-00002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F10" authorId="0" shapeId="0" xr:uid="{00000000-0006-0000-0400-00002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G10" authorId="0" shapeId="0" xr:uid="{00000000-0006-0000-0400-00002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H10" authorId="0" shapeId="0" xr:uid="{00000000-0006-0000-0400-00002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K11" authorId="0" shapeId="0" xr:uid="{00000000-0006-0000-0400-000024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B13" authorId="0" shapeId="0" xr:uid="{00000000-0006-0000-0400-000025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D25" authorId="0" shapeId="0" xr:uid="{00000000-0006-0000-0400-00002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E25" authorId="0" shapeId="0" xr:uid="{00000000-0006-0000-0400-00002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F25" authorId="0" shapeId="0" xr:uid="{00000000-0006-0000-0400-000028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5" authorId="0" shapeId="0" xr:uid="{00000000-0006-0000-0400-00002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H25" authorId="0" shapeId="0" xr:uid="{00000000-0006-0000-0400-00002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I25" authorId="0" shapeId="0" xr:uid="{00000000-0006-0000-0400-00002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J25" authorId="0" shapeId="0" xr:uid="{00000000-0006-0000-0400-00002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K25" authorId="0" shapeId="0" xr:uid="{00000000-0006-0000-0400-00002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25" authorId="0" shapeId="0" xr:uid="{00000000-0006-0000-0400-00002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M25" authorId="0" shapeId="0" xr:uid="{00000000-0006-0000-0400-00002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N25" authorId="0" shapeId="0" xr:uid="{00000000-0006-0000-0400-00003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25" authorId="0" shapeId="0" xr:uid="{00000000-0006-0000-0400-000031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5" authorId="0" shapeId="0" xr:uid="{00000000-0006-0000-0400-00003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Q25" authorId="0" shapeId="0" xr:uid="{00000000-0006-0000-0400-00003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R25" authorId="0" shapeId="0" xr:uid="{00000000-0006-0000-0400-00003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S25" authorId="0" shapeId="0" xr:uid="{00000000-0006-0000-0400-00003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T25" authorId="0" shapeId="0" xr:uid="{00000000-0006-0000-0400-00003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U25" authorId="0" shapeId="0" xr:uid="{00000000-0006-0000-0400-00003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V25" authorId="0" shapeId="0" xr:uid="{00000000-0006-0000-0400-00003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W25" authorId="0" shapeId="0" xr:uid="{00000000-0006-0000-0400-00003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X25" authorId="0" shapeId="0" xr:uid="{00000000-0006-0000-0400-00003A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25" authorId="0" shapeId="0" xr:uid="{00000000-0006-0000-0400-00003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Z25" authorId="0" shapeId="0" xr:uid="{00000000-0006-0000-0400-00003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A25" authorId="0" shapeId="0" xr:uid="{00000000-0006-0000-0400-00003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B25" authorId="0" shapeId="0" xr:uid="{00000000-0006-0000-0400-00003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25" authorId="0" shapeId="0" xr:uid="{00000000-0006-0000-0400-00003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D25" authorId="0" shapeId="0" xr:uid="{00000000-0006-0000-0400-00004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E25" authorId="0" shapeId="0" xr:uid="{00000000-0006-0000-0400-00004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F25" authorId="0" shapeId="0" xr:uid="{00000000-0006-0000-0400-00004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G25" authorId="0" shapeId="0" xr:uid="{00000000-0006-0000-0400-00004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H25" authorId="0" shapeId="0" xr:uid="{00000000-0006-0000-0400-00004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B28" authorId="0" shapeId="0" xr:uid="{00000000-0006-0000-0400-000045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AK60" authorId="0" shapeId="0" xr:uid="{00000000-0006-0000-0400-000046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DDE03</author>
  </authors>
  <commentList>
    <comment ref="J12" authorId="0" shapeId="0" xr:uid="{00000000-0006-0000-0500-000001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J62" authorId="0" shapeId="0" xr:uid="{00000000-0006-0000-0500-000002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DDE03</author>
  </authors>
  <commentList>
    <comment ref="A7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7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7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7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D10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E10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F10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H10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I10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J10" authorId="0" shapeId="0" xr:uid="{00000000-0006-0000-0600-00000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K10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10" authorId="0" shapeId="0" xr:uid="{00000000-0006-0000-0600-00000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M10" authorId="0" shapeId="0" xr:uid="{00000000-0006-0000-0600-00000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N10" authorId="0" shapeId="0" xr:uid="{00000000-0006-0000-0600-00000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10" authorId="0" shapeId="0" xr:uid="{00000000-0006-0000-0600-000010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0" authorId="0" shapeId="0" xr:uid="{00000000-0006-0000-0600-00001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Q10" authorId="0" shapeId="0" xr:uid="{00000000-0006-0000-0600-00001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R10" authorId="0" shapeId="0" xr:uid="{00000000-0006-0000-0600-00001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S10" authorId="0" shapeId="0" xr:uid="{00000000-0006-0000-0600-00001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T10" authorId="0" shapeId="0" xr:uid="{00000000-0006-0000-0600-00001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U10" authorId="0" shapeId="0" xr:uid="{00000000-0006-0000-0600-00001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V10" authorId="0" shapeId="0" xr:uid="{00000000-0006-0000-0600-00001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W10" authorId="0" shapeId="0" xr:uid="{00000000-0006-0000-0600-00001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X10" authorId="0" shapeId="0" xr:uid="{00000000-0006-0000-0600-000019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 shapeId="0" xr:uid="{00000000-0006-0000-0600-00001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Z10" authorId="0" shapeId="0" xr:uid="{00000000-0006-0000-0600-00001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A10" authorId="0" shapeId="0" xr:uid="{00000000-0006-0000-0600-00001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B10" authorId="0" shapeId="0" xr:uid="{00000000-0006-0000-0600-00001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10" authorId="0" shapeId="0" xr:uid="{00000000-0006-0000-0600-00001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D10" authorId="0" shapeId="0" xr:uid="{00000000-0006-0000-0600-00001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E10" authorId="0" shapeId="0" xr:uid="{00000000-0006-0000-0600-00002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F10" authorId="0" shapeId="0" xr:uid="{00000000-0006-0000-0600-00002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G10" authorId="0" shapeId="0" xr:uid="{00000000-0006-0000-0600-00002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H10" authorId="0" shapeId="0" xr:uid="{00000000-0006-0000-0600-00002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K11" authorId="0" shapeId="0" xr:uid="{00000000-0006-0000-0600-000024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B13" authorId="0" shapeId="0" xr:uid="{00000000-0006-0000-0600-000025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D25" authorId="0" shapeId="0" xr:uid="{00000000-0006-0000-0600-00002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E25" authorId="0" shapeId="0" xr:uid="{00000000-0006-0000-0600-00002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F25" authorId="0" shapeId="0" xr:uid="{00000000-0006-0000-0600-000028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5" authorId="0" shapeId="0" xr:uid="{00000000-0006-0000-0600-00002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H25" authorId="0" shapeId="0" xr:uid="{00000000-0006-0000-0600-00002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I25" authorId="0" shapeId="0" xr:uid="{00000000-0006-0000-0600-00002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J25" authorId="0" shapeId="0" xr:uid="{00000000-0006-0000-0600-00002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K25" authorId="0" shapeId="0" xr:uid="{00000000-0006-0000-0600-00002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25" authorId="0" shapeId="0" xr:uid="{00000000-0006-0000-0600-00002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M25" authorId="0" shapeId="0" xr:uid="{00000000-0006-0000-0600-00002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N25" authorId="0" shapeId="0" xr:uid="{00000000-0006-0000-0600-00003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25" authorId="0" shapeId="0" xr:uid="{00000000-0006-0000-0600-000031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5" authorId="0" shapeId="0" xr:uid="{00000000-0006-0000-0600-00003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Q25" authorId="0" shapeId="0" xr:uid="{00000000-0006-0000-0600-00003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R25" authorId="0" shapeId="0" xr:uid="{00000000-0006-0000-0600-00003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S25" authorId="0" shapeId="0" xr:uid="{00000000-0006-0000-0600-00003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T25" authorId="0" shapeId="0" xr:uid="{00000000-0006-0000-0600-00003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U25" authorId="0" shapeId="0" xr:uid="{00000000-0006-0000-0600-00003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V25" authorId="0" shapeId="0" xr:uid="{00000000-0006-0000-0600-00003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W25" authorId="0" shapeId="0" xr:uid="{00000000-0006-0000-0600-00003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X25" authorId="0" shapeId="0" xr:uid="{00000000-0006-0000-0600-00003A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25" authorId="0" shapeId="0" xr:uid="{00000000-0006-0000-0600-00003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Z25" authorId="0" shapeId="0" xr:uid="{00000000-0006-0000-0600-00003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A25" authorId="0" shapeId="0" xr:uid="{00000000-0006-0000-0600-00003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B25" authorId="0" shapeId="0" xr:uid="{00000000-0006-0000-0600-00003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25" authorId="0" shapeId="0" xr:uid="{00000000-0006-0000-0600-00003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D25" authorId="0" shapeId="0" xr:uid="{00000000-0006-0000-0600-00004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E25" authorId="0" shapeId="0" xr:uid="{00000000-0006-0000-0600-00004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F25" authorId="0" shapeId="0" xr:uid="{00000000-0006-0000-0600-00004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G25" authorId="0" shapeId="0" xr:uid="{00000000-0006-0000-0600-00004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H25" authorId="0" shapeId="0" xr:uid="{00000000-0006-0000-0600-00004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B28" authorId="0" shapeId="0" xr:uid="{00000000-0006-0000-0600-000045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AK60" authorId="0" shapeId="0" xr:uid="{00000000-0006-0000-0600-000046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DDE03</author>
  </authors>
  <commentList>
    <comment ref="A7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7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7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7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D10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E10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F10" authorId="0" shapeId="0" xr:uid="{00000000-0006-0000-0700-000007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H10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I10" authorId="0" shapeId="0" xr:uid="{00000000-0006-0000-0700-00000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J10" authorId="0" shapeId="0" xr:uid="{00000000-0006-0000-0700-00000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K10" authorId="0" shapeId="0" xr:uid="{00000000-0006-0000-0700-00000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10" authorId="0" shapeId="0" xr:uid="{00000000-0006-0000-0700-00000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M10" authorId="0" shapeId="0" xr:uid="{00000000-0006-0000-0700-00000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N10" authorId="0" shapeId="0" xr:uid="{00000000-0006-0000-0700-00000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10" authorId="0" shapeId="0" xr:uid="{00000000-0006-0000-0700-000010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0" authorId="0" shapeId="0" xr:uid="{00000000-0006-0000-0700-00001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Q10" authorId="0" shapeId="0" xr:uid="{00000000-0006-0000-0700-00001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R10" authorId="0" shapeId="0" xr:uid="{00000000-0006-0000-0700-00001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S10" authorId="0" shapeId="0" xr:uid="{00000000-0006-0000-0700-00001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T10" authorId="0" shapeId="0" xr:uid="{00000000-0006-0000-0700-00001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U10" authorId="0" shapeId="0" xr:uid="{00000000-0006-0000-0700-00001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V10" authorId="0" shapeId="0" xr:uid="{00000000-0006-0000-0700-00001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W10" authorId="0" shapeId="0" xr:uid="{00000000-0006-0000-0700-00001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X10" authorId="0" shapeId="0" xr:uid="{00000000-0006-0000-0700-000019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 shapeId="0" xr:uid="{00000000-0006-0000-0700-00001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Z10" authorId="0" shapeId="0" xr:uid="{00000000-0006-0000-0700-00001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A10" authorId="0" shapeId="0" xr:uid="{00000000-0006-0000-0700-00001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B10" authorId="0" shapeId="0" xr:uid="{00000000-0006-0000-0700-00001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10" authorId="0" shapeId="0" xr:uid="{00000000-0006-0000-0700-00001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D10" authorId="0" shapeId="0" xr:uid="{00000000-0006-0000-0700-00001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E10" authorId="0" shapeId="0" xr:uid="{00000000-0006-0000-0700-00002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F10" authorId="0" shapeId="0" xr:uid="{00000000-0006-0000-0700-00002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G10" authorId="0" shapeId="0" xr:uid="{00000000-0006-0000-0700-00002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H10" authorId="0" shapeId="0" xr:uid="{00000000-0006-0000-0700-00002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K11" authorId="0" shapeId="0" xr:uid="{00000000-0006-0000-0700-000024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B13" authorId="0" shapeId="0" xr:uid="{00000000-0006-0000-0700-000025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D25" authorId="0" shapeId="0" xr:uid="{00000000-0006-0000-0700-00002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E25" authorId="0" shapeId="0" xr:uid="{00000000-0006-0000-0700-00002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F25" authorId="0" shapeId="0" xr:uid="{00000000-0006-0000-0700-000028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5" authorId="0" shapeId="0" xr:uid="{CAE8B1FC-6CF3-415F-823A-EBD3F69A4E17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H25" authorId="0" shapeId="0" xr:uid="{8B88C2E7-9DCE-4421-AD57-E91A47827191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I25" authorId="0" shapeId="0" xr:uid="{00000000-0006-0000-0700-00002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J25" authorId="0" shapeId="0" xr:uid="{00000000-0006-0000-0700-00002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K25" authorId="0" shapeId="0" xr:uid="{00000000-0006-0000-0700-00002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25" authorId="0" shapeId="0" xr:uid="{00000000-0006-0000-0700-00002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M25" authorId="0" shapeId="0" xr:uid="{00000000-0006-0000-0700-00002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N25" authorId="0" shapeId="0" xr:uid="{00000000-0006-0000-0700-00003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25" authorId="0" shapeId="0" xr:uid="{00000000-0006-0000-0700-000031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5" authorId="0" shapeId="0" xr:uid="{00000000-0006-0000-0700-00003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Q25" authorId="0" shapeId="0" xr:uid="{00000000-0006-0000-0700-00003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R25" authorId="0" shapeId="0" xr:uid="{00000000-0006-0000-0700-00003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S25" authorId="0" shapeId="0" xr:uid="{00000000-0006-0000-0700-00003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T25" authorId="0" shapeId="0" xr:uid="{00000000-0006-0000-0700-00003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U25" authorId="0" shapeId="0" xr:uid="{00000000-0006-0000-0700-00003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V25" authorId="0" shapeId="0" xr:uid="{00000000-0006-0000-0700-00003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W25" authorId="0" shapeId="0" xr:uid="{00000000-0006-0000-0700-00003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X25" authorId="0" shapeId="0" xr:uid="{00000000-0006-0000-0700-00003A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25" authorId="0" shapeId="0" xr:uid="{00000000-0006-0000-0700-00003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Z25" authorId="0" shapeId="0" xr:uid="{00000000-0006-0000-0700-00003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A25" authorId="0" shapeId="0" xr:uid="{00000000-0006-0000-0700-00003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B25" authorId="0" shapeId="0" xr:uid="{00000000-0006-0000-0700-00003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25" authorId="0" shapeId="0" xr:uid="{00000000-0006-0000-0700-00003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D25" authorId="0" shapeId="0" xr:uid="{00000000-0006-0000-0700-00004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E25" authorId="0" shapeId="0" xr:uid="{00000000-0006-0000-0700-00004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F25" authorId="0" shapeId="0" xr:uid="{00000000-0006-0000-0700-00004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G25" authorId="0" shapeId="0" xr:uid="{00000000-0006-0000-0700-00004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H25" authorId="0" shapeId="0" xr:uid="{00000000-0006-0000-0700-00004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B28" authorId="0" shapeId="0" xr:uid="{00000000-0006-0000-0700-000045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AK60" authorId="0" shapeId="0" xr:uid="{00000000-0006-0000-0700-000046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DDE03</author>
  </authors>
  <commentList>
    <comment ref="A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7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7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7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D10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E10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F10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H10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I10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J10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K10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10" authorId="0" shapeId="0" xr:uid="{00000000-0006-0000-0800-00000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M10" authorId="0" shapeId="0" xr:uid="{00000000-0006-0000-0800-00000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N10" authorId="0" shapeId="0" xr:uid="{00000000-0006-0000-0800-00000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10" authorId="0" shapeId="0" xr:uid="{00000000-0006-0000-0800-000010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0" authorId="0" shapeId="0" xr:uid="{00000000-0006-0000-0800-00001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Q10" authorId="0" shapeId="0" xr:uid="{00000000-0006-0000-0800-00001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R10" authorId="0" shapeId="0" xr:uid="{00000000-0006-0000-0800-00001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S10" authorId="0" shapeId="0" xr:uid="{00000000-0006-0000-0800-00001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T10" authorId="0" shapeId="0" xr:uid="{00000000-0006-0000-0800-00001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U10" authorId="0" shapeId="0" xr:uid="{00000000-0006-0000-0800-00001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V10" authorId="0" shapeId="0" xr:uid="{00000000-0006-0000-0800-00001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W10" authorId="0" shapeId="0" xr:uid="{00000000-0006-0000-0800-00001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X10" authorId="0" shapeId="0" xr:uid="{00000000-0006-0000-0800-000019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 shapeId="0" xr:uid="{00000000-0006-0000-0800-00001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Z10" authorId="0" shapeId="0" xr:uid="{00000000-0006-0000-0800-00001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A10" authorId="0" shapeId="0" xr:uid="{00000000-0006-0000-0800-00001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B10" authorId="0" shapeId="0" xr:uid="{00000000-0006-0000-0800-00001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10" authorId="0" shapeId="0" xr:uid="{00000000-0006-0000-0800-00001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D10" authorId="0" shapeId="0" xr:uid="{00000000-0006-0000-0800-00001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E10" authorId="0" shapeId="0" xr:uid="{00000000-0006-0000-0800-00002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F10" authorId="0" shapeId="0" xr:uid="{00000000-0006-0000-0800-00002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G10" authorId="0" shapeId="0" xr:uid="{00000000-0006-0000-0800-00002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H10" authorId="0" shapeId="0" xr:uid="{00000000-0006-0000-0800-00002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K11" authorId="0" shapeId="0" xr:uid="{00000000-0006-0000-0800-000024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B13" authorId="0" shapeId="0" xr:uid="{00000000-0006-0000-0800-000025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D25" authorId="0" shapeId="0" xr:uid="{00000000-0006-0000-0800-00002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E25" authorId="0" shapeId="0" xr:uid="{00000000-0006-0000-0800-00002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F25" authorId="0" shapeId="0" xr:uid="{00000000-0006-0000-0800-000028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5" authorId="0" shapeId="0" xr:uid="{00000000-0006-0000-0800-00002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H25" authorId="0" shapeId="0" xr:uid="{00000000-0006-0000-0800-00002A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I25" authorId="0" shapeId="0" xr:uid="{00000000-0006-0000-0800-00002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J25" authorId="0" shapeId="0" xr:uid="{00000000-0006-0000-0800-00002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K25" authorId="0" shapeId="0" xr:uid="{00000000-0006-0000-0800-00002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L25" authorId="0" shapeId="0" xr:uid="{00000000-0006-0000-0800-00002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M25" authorId="0" shapeId="0" xr:uid="{00000000-0006-0000-0800-00002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N25" authorId="0" shapeId="0" xr:uid="{00000000-0006-0000-0800-00003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O25" authorId="0" shapeId="0" xr:uid="{00000000-0006-0000-0800-000031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5" authorId="0" shapeId="0" xr:uid="{00000000-0006-0000-0800-00003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Q25" authorId="0" shapeId="0" xr:uid="{00000000-0006-0000-0800-00003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R25" authorId="0" shapeId="0" xr:uid="{00000000-0006-0000-0800-00003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S25" authorId="0" shapeId="0" xr:uid="{00000000-0006-0000-0800-000035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T25" authorId="0" shapeId="0" xr:uid="{00000000-0006-0000-0800-000036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U25" authorId="0" shapeId="0" xr:uid="{00000000-0006-0000-0800-000037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V25" authorId="0" shapeId="0" xr:uid="{00000000-0006-0000-0800-000038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W25" authorId="0" shapeId="0" xr:uid="{00000000-0006-0000-0800-000039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X25" authorId="0" shapeId="0" xr:uid="{00000000-0006-0000-0800-00003A000000}">
      <text>
        <r>
          <rPr>
            <b/>
            <sz val="9"/>
            <color indexed="81"/>
            <rFont val="Tahoma"/>
            <family val="2"/>
          </rPr>
          <t>preenchimento automático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25" authorId="0" shapeId="0" xr:uid="{00000000-0006-0000-0800-00003B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Z25" authorId="0" shapeId="0" xr:uid="{00000000-0006-0000-0800-00003C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A25" authorId="0" shapeId="0" xr:uid="{00000000-0006-0000-0800-00003D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B25" authorId="0" shapeId="0" xr:uid="{00000000-0006-0000-0800-00003E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C25" authorId="0" shapeId="0" xr:uid="{00000000-0006-0000-0800-00003F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D25" authorId="0" shapeId="0" xr:uid="{00000000-0006-0000-0800-000040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E25" authorId="0" shapeId="0" xr:uid="{00000000-0006-0000-0800-000041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F25" authorId="0" shapeId="0" xr:uid="{00000000-0006-0000-0800-000042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G25" authorId="0" shapeId="0" xr:uid="{00000000-0006-0000-0800-000043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AH25" authorId="0" shapeId="0" xr:uid="{00000000-0006-0000-0800-000044000000}">
      <text>
        <r>
          <rPr>
            <b/>
            <sz val="9"/>
            <color indexed="81"/>
            <rFont val="Tahoma"/>
            <family val="2"/>
          </rPr>
          <t>preenchimento automático</t>
        </r>
      </text>
    </comment>
    <comment ref="B28" authorId="0" shapeId="0" xr:uid="{00000000-0006-0000-0800-000045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  <comment ref="AK60" authorId="0" shapeId="0" xr:uid="{00000000-0006-0000-0800-000046000000}">
      <text>
        <r>
          <rPr>
            <sz val="9"/>
            <color indexed="81"/>
            <rFont val="Tahoma"/>
            <family val="2"/>
          </rPr>
          <t xml:space="preserve">Alunos que para a realização </t>
        </r>
        <r>
          <rPr>
            <b/>
            <sz val="9"/>
            <color indexed="81"/>
            <rFont val="Tahoma"/>
            <family val="2"/>
          </rPr>
          <t>desta</t>
        </r>
        <r>
          <rPr>
            <sz val="9"/>
            <color indexed="81"/>
            <rFont val="Tahoma"/>
            <family val="2"/>
          </rPr>
          <t xml:space="preserve"> atividade não consigam fazer com autonomia</t>
        </r>
      </text>
    </comment>
  </commentList>
</comments>
</file>

<file path=xl/sharedStrings.xml><?xml version="1.0" encoding="utf-8"?>
<sst xmlns="http://schemas.openxmlformats.org/spreadsheetml/2006/main" count="3257" uniqueCount="306">
  <si>
    <t>janeiro</t>
  </si>
  <si>
    <t>dezembro</t>
  </si>
  <si>
    <t>novembro</t>
  </si>
  <si>
    <t>outubro</t>
  </si>
  <si>
    <t>setembro</t>
  </si>
  <si>
    <t>ATIVIDADE PONTUAL</t>
  </si>
  <si>
    <t>Origem dos alunos</t>
  </si>
  <si>
    <t>Nº professores dinamizadores</t>
  </si>
  <si>
    <t>Agrupamento Sede</t>
  </si>
  <si>
    <t>Outro Agrupamento</t>
  </si>
  <si>
    <t>Alunos de 1º ciclo</t>
  </si>
  <si>
    <t>Alunos de 2º ciclo</t>
  </si>
  <si>
    <t>Alunos de 3º ciclo</t>
  </si>
  <si>
    <t>Visita de Estudo</t>
  </si>
  <si>
    <t>Curso Profissional</t>
  </si>
  <si>
    <t>Currículo de Ed. Física</t>
  </si>
  <si>
    <t>Outro</t>
  </si>
  <si>
    <t>Âmbito da atividade</t>
  </si>
  <si>
    <t>Relatório Mensal</t>
  </si>
  <si>
    <t>Nº Professores acompanhantes</t>
  </si>
  <si>
    <t>Professores</t>
  </si>
  <si>
    <t>Nível de ensino</t>
  </si>
  <si>
    <t>Nº sessões</t>
  </si>
  <si>
    <t>ATIVIDADE REGULAR</t>
  </si>
  <si>
    <t>REGISTO DE ATIVIDADES</t>
  </si>
  <si>
    <t>1º ciclo</t>
  </si>
  <si>
    <t>2º ciclo</t>
  </si>
  <si>
    <t>3º ciclo</t>
  </si>
  <si>
    <t>Secundário</t>
  </si>
  <si>
    <t>Sede</t>
  </si>
  <si>
    <t>Currículo Ed. Fís.</t>
  </si>
  <si>
    <t>V. Estudo</t>
  </si>
  <si>
    <t>Âmbito da Atividade</t>
  </si>
  <si>
    <t xml:space="preserve">Origem dos alunos </t>
  </si>
  <si>
    <t>Alunos</t>
  </si>
  <si>
    <t>Professores do CFD que desenvolveram a atividade</t>
  </si>
  <si>
    <t>Nome dos Professores</t>
  </si>
  <si>
    <t>Atividade realizada em período de interrupção letiva</t>
  </si>
  <si>
    <t>Sim</t>
  </si>
  <si>
    <t>Não</t>
  </si>
  <si>
    <t>Ação Formação</t>
  </si>
  <si>
    <t>março</t>
  </si>
  <si>
    <t>maio</t>
  </si>
  <si>
    <t>abril</t>
  </si>
  <si>
    <t>junho</t>
  </si>
  <si>
    <t>julho</t>
  </si>
  <si>
    <t>Vários</t>
  </si>
  <si>
    <t>Flexibilidade Curricular</t>
  </si>
  <si>
    <t>Flexib. Curricular</t>
  </si>
  <si>
    <r>
      <rPr>
        <b/>
        <sz val="10"/>
        <color theme="1"/>
        <rFont val="Calibri"/>
        <family val="2"/>
        <scheme val="minor"/>
      </rPr>
      <t>Observações:</t>
    </r>
    <r>
      <rPr>
        <sz val="10"/>
        <color theme="1"/>
        <rFont val="Calibri"/>
        <family val="2"/>
        <scheme val="minor"/>
      </rPr>
      <t xml:space="preserve">                                            (Ex: Especificar atividades no âmbito do apoio às competições oficiais do Desporto Escolar)</t>
    </r>
  </si>
  <si>
    <t>Nº alunos dinamizadores (TAGD, TD, …)</t>
  </si>
  <si>
    <t>Nº de sessões</t>
  </si>
  <si>
    <t>Modalidades</t>
  </si>
  <si>
    <t>atletismo</t>
  </si>
  <si>
    <t>natação</t>
  </si>
  <si>
    <t>golfe</t>
  </si>
  <si>
    <t>canoagem</t>
  </si>
  <si>
    <t>remo</t>
  </si>
  <si>
    <t>surfing</t>
  </si>
  <si>
    <t>vela</t>
  </si>
  <si>
    <t>canoagem e remo</t>
  </si>
  <si>
    <t>canoagem e surfing</t>
  </si>
  <si>
    <t>canoagem e vela</t>
  </si>
  <si>
    <t>remo e surfing</t>
  </si>
  <si>
    <t>remo e vela</t>
  </si>
  <si>
    <t>surfing e vela</t>
  </si>
  <si>
    <t>canoagem, remo e surfing</t>
  </si>
  <si>
    <t>canoagem, remo e vela</t>
  </si>
  <si>
    <t>remo, surfing e vela</t>
  </si>
  <si>
    <t>canoagem, remo, surfing e vela</t>
  </si>
  <si>
    <t>dia</t>
  </si>
  <si>
    <t>Turno</t>
  </si>
  <si>
    <t>Manhã</t>
  </si>
  <si>
    <t>Tarde</t>
  </si>
  <si>
    <t>Modalidade</t>
  </si>
  <si>
    <t>Agrupamento Sede e Outro</t>
  </si>
  <si>
    <t>Turno da manhã</t>
  </si>
  <si>
    <t>Turno da tarde</t>
  </si>
  <si>
    <t>Todo o dia</t>
  </si>
  <si>
    <t>Tutoria</t>
  </si>
  <si>
    <t>Nº total de alunos</t>
  </si>
  <si>
    <t>Total de raparigas</t>
  </si>
  <si>
    <t>Total de rapazes</t>
  </si>
  <si>
    <t>Profissional</t>
  </si>
  <si>
    <t>Nº de alunos com limitações funcionais</t>
  </si>
  <si>
    <t>Alunos do Ensino Profissional</t>
  </si>
  <si>
    <t>Vários nívies de ensino</t>
  </si>
  <si>
    <t>Alunos do ensino secundário</t>
  </si>
  <si>
    <t>Nome do Agrupamento de Escolas/ Escola não Agrupada/CÓDIGO GEPE/ CÓDIGO UO</t>
  </si>
  <si>
    <t>CÓDIGO DGAE</t>
  </si>
  <si>
    <t>Escola Sede, GEPE, UO</t>
  </si>
  <si>
    <t>GEPE</t>
  </si>
  <si>
    <t>UO</t>
  </si>
  <si>
    <t>Escolas Gonçalo Sampaio, Póvoa de Lanhoso GEPE 309979 UO 150320</t>
  </si>
  <si>
    <t>Escolas de Vila Verde GEPE 313507  UO 151774</t>
  </si>
  <si>
    <t>Escolas de Vale de Ovil, Baião GEPE 1302721 UO 150216</t>
  </si>
  <si>
    <t>Escolas da Maia GEPE 1306608 UO 152020</t>
  </si>
  <si>
    <t>Escolas n.º 1 de Marco de Canaveses GEPE 1307248 UO 150745</t>
  </si>
  <si>
    <t>Escolas Professor Óscar Lopes, Matosinhos GEPE 1308100 UO 152122</t>
  </si>
  <si>
    <t>Escolas de Paredes GEPE 1310500 UO 151543</t>
  </si>
  <si>
    <t>Escola Secundária Rocha Peixoto, Póvoa de Varzim GEPE 1313003 UO 402680</t>
  </si>
  <si>
    <t>Escolas Frei João de Vila do Conde, Vila do Conde GEPE 1316517 UO 152389</t>
  </si>
  <si>
    <t>Escolas Diogo de Macedo, Vila Nova de Gaia GEPE 1317341 UO 152420</t>
  </si>
  <si>
    <t>Escolas Sidónio Pais, Caminha GEPE  1602097 UO 152596</t>
  </si>
  <si>
    <t>Escolas de Arcozelo, Ponte de Lima GEPE 1607085 UO 152640</t>
  </si>
  <si>
    <t>Escolas de Monserrate, Viana do Castelo GEPE 1609311  UO 150381</t>
  </si>
  <si>
    <t>Escolas de Santa Maria Maior, Viana do Castelo GEPE 1609486 UO 151567</t>
  </si>
  <si>
    <t>Escolas Rio Arade, Lagoa GEPE 151567 UO 145130</t>
  </si>
  <si>
    <t>Escolas Gil Eanes, Lagos GEPE 807773 UO 145427</t>
  </si>
  <si>
    <t>Escolas Júlio Dantas, Lagos GEPE 807981 UO 145415</t>
  </si>
  <si>
    <t>Escolas Dr. Francisco Fernandes Lopes, Olhão GEPE 810178 UO 145543</t>
  </si>
  <si>
    <t>Escolas de Bemposta, Portimão GEPE 811000 UO 145531</t>
  </si>
  <si>
    <t>Escolas Poeta António Aleixo, Portimão GEPE 811670 UO 145476</t>
  </si>
  <si>
    <t>Escolas Silves Sul GEPE 813354 UO 145269</t>
  </si>
  <si>
    <t>Escolas D. Manuel I, Tavira GEPE 814995 UO 145324</t>
  </si>
  <si>
    <t>Escolas de Vila Real de Santo António GEPE 816980 UO 145348</t>
  </si>
  <si>
    <t>Escolas de Albufeira Poente, Albufeira GEPE 145324 UO 145014</t>
  </si>
  <si>
    <t>Escolas Tenente Coronel Adão Carrapatoso, Vila Nova de Foz Côa GEPE 914907 UO 151269</t>
  </si>
  <si>
    <t>Escolas Morgado de Mateus, Vila Real GEPE 1714970 UO 152857</t>
  </si>
  <si>
    <t>Escolas Águeda Sul GEPE 101615 UO 161962</t>
  </si>
  <si>
    <t>Escolas José Estêvão, Aveiro GEPE 105783 UO 160957</t>
  </si>
  <si>
    <t>Escolas de Gafanha da Nazaré, Ílhavo GEPE 110395 UO 160982</t>
  </si>
  <si>
    <t>Escolas de Vagos GEPE 118971 UO 161070</t>
  </si>
  <si>
    <t>Escolas de Mortágua GEPE 1808049 UO 161743</t>
  </si>
  <si>
    <t>Escolas Viseu Norte GEPE 1823962 UO 160635</t>
  </si>
  <si>
    <t>Escolas Dr. Manuel Laranjeira, Espinho GEPE 107083 UO 151361</t>
  </si>
  <si>
    <t>Escolas de Ovar Sul GEPE 115490 UO 161950</t>
  </si>
  <si>
    <t>Escolas Lima-de-Faria, Cantanhede GEPE 602804 UO 160180</t>
  </si>
  <si>
    <t>Escolas Coimbra Oeste GEPE 603582 UO 161986</t>
  </si>
  <si>
    <t>Escola Secundária Dr. Joaquim de Carvalho, Figueira da Foz GEPE 605462 UO 401470</t>
  </si>
  <si>
    <t>Escolas de Mira GEPE 608447 UO 160209</t>
  </si>
  <si>
    <t>Escolas de Montemor-o-Velho GEPE 610991 UO 161433</t>
  </si>
  <si>
    <t>Escolas de Tábua GEPE 616943 UO 161482</t>
  </si>
  <si>
    <t>Escolas de Vila Velha de Ródão GEPE 511471 UO 160787</t>
  </si>
  <si>
    <t>Escolas Afonso de Albuquerque, Guarda GEPE 907334 UO 161512</t>
  </si>
  <si>
    <t>Escolas São Martinho do Porto, Alcobaça GEPE 1001951 UO 171438</t>
  </si>
  <si>
    <t>Escolas da Nazaré GEPE 1011933 UO 170306</t>
  </si>
  <si>
    <t>Escolas Josefa de Óbidos, Óbidos GEPE 1012003 UO 171335</t>
  </si>
  <si>
    <t>Escolas D. Luís de Ataíde, Peniche GEPE 1014390 UO 120297</t>
  </si>
  <si>
    <t>Escola Secundária de Peniche GEPE 1014481 UO 402497</t>
  </si>
  <si>
    <t>Escola Secundária José Saramago, Mafra GEPE 1109859 UO 400580</t>
  </si>
  <si>
    <t>Escolas Sá da Bandeira, Santarém GEPE 1416367 UO 170562</t>
  </si>
  <si>
    <t>Escolas Nuno de Santa Maria, Tomar GEPE 1418344 UO 171207</t>
  </si>
  <si>
    <t>Escolas de Vila Nova da Barquinha GEPE 1420382 UO 170392</t>
  </si>
  <si>
    <t>Escolas Ibn Mucana, Cascais GEPE 1105403 UO 170677</t>
  </si>
  <si>
    <t>Escolas de Carcavelos, Cascais GEPE 1105612 UO 172250</t>
  </si>
  <si>
    <t>Escolas Rainha D. Leonor, Lisboa GEPE 1106454 UO 171748</t>
  </si>
  <si>
    <t>Escolas de Portela e Moscavide, Loures GEPE 1107993 UO 171141</t>
  </si>
  <si>
    <t>Escolas de São Bruno, Oeiras GEPE 1110309 UO 171475</t>
  </si>
  <si>
    <t>Escolas do Algueirão, Sintra GEPE 1111592 UO 171591</t>
  </si>
  <si>
    <t>Escolas da Caparica, Almada GEPE 1503427 UO 170926</t>
  </si>
  <si>
    <t>Escolas de Casquilhos, Barreiro GEPE 1504144 UO 170884</t>
  </si>
  <si>
    <t>Escolas Augusto Cabrita, Barreiro GEPE 1504448 UO 170628</t>
  </si>
  <si>
    <t>Escolas Fragata do Tejo, Moita GEPE 1506687 UO 171300</t>
  </si>
  <si>
    <t>Escolas Michel Giacometti, Sesimbra GEPE 1511640 UO 170823</t>
  </si>
  <si>
    <t>Escolas Luísa Todi, Setúbal GEPE 1512623 UO 171256</t>
  </si>
  <si>
    <t>Escolas Sebastião da Gama, Setúbal GEPE 1512728 UO 171025</t>
  </si>
  <si>
    <t>Escolas de Mourão GEPE 708504 UO 135161</t>
  </si>
  <si>
    <t>Escolas de Ponte de Sor GEPE 1213791 UO 135653</t>
  </si>
  <si>
    <t>Escolas de Avis GEPE 1203036 UO 135203</t>
  </si>
  <si>
    <t>Escolas de Mértola GEPE 209872 UO 135616</t>
  </si>
  <si>
    <t>Escolas de Moura GEPE 210956 UO 135471</t>
  </si>
  <si>
    <t>Escolas de Odemira GEPE 211349 UO 135434</t>
  </si>
  <si>
    <t>Escolas de Sines GEPE 1513632 UO 135628</t>
  </si>
  <si>
    <t>NOMES</t>
  </si>
  <si>
    <t>PERFIL</t>
  </si>
  <si>
    <t>ESTRUTURA</t>
  </si>
  <si>
    <t>FUNÇÃO</t>
  </si>
  <si>
    <t>Carlos Alberto Peixoto Dias</t>
  </si>
  <si>
    <t>CLDE</t>
  </si>
  <si>
    <t>CRDE NORTE</t>
  </si>
  <si>
    <t>CLDE - Braga</t>
  </si>
  <si>
    <t>Carla Marina Esteves</t>
  </si>
  <si>
    <t>CLDE - Bragança e Côa</t>
  </si>
  <si>
    <t>João Paulo Gomes Correia Martins</t>
  </si>
  <si>
    <t>CLDE - Entre Douro e Vouga</t>
  </si>
  <si>
    <t>Alice Portocarrero</t>
  </si>
  <si>
    <t>CLDE - Porto</t>
  </si>
  <si>
    <t>Pedro Nuno Bastos Bessa Menezes</t>
  </si>
  <si>
    <t>CLDE - Tâmega</t>
  </si>
  <si>
    <t>Paulo Alexandre Cruz Fernandes</t>
  </si>
  <si>
    <t>CLDE - Viana do Castelo</t>
  </si>
  <si>
    <t>Pedro Granja</t>
  </si>
  <si>
    <t>CLDE - Vila Real e Douro</t>
  </si>
  <si>
    <t>José Guilherme Ferreira Pinto Basto</t>
  </si>
  <si>
    <t>CRDE CENTRO</t>
  </si>
  <si>
    <t>CLDE Aveiro</t>
  </si>
  <si>
    <t>Luís Miguel Varela Aires Vaz Moreira</t>
  </si>
  <si>
    <t>CLDE Castelo Branco</t>
  </si>
  <si>
    <t>Andreia Raquel dos Santos Costa</t>
  </si>
  <si>
    <t>CLDE Coimbra</t>
  </si>
  <si>
    <t>Marco André Martins Araújo</t>
  </si>
  <si>
    <t>CLDE Guarda</t>
  </si>
  <si>
    <t>Marco Alexandre Gordalina de Sousa Violante</t>
  </si>
  <si>
    <t>CLDE Leiria</t>
  </si>
  <si>
    <t>Ramiro da Cruz Loureiro</t>
  </si>
  <si>
    <t>CLDE Viseu</t>
  </si>
  <si>
    <t xml:space="preserve">Aurélio Oliveira </t>
  </si>
  <si>
    <t>CRDE LVT</t>
  </si>
  <si>
    <t>CLDE Amadora-Cascais-Oeiras</t>
  </si>
  <si>
    <t>Ana Cabral</t>
  </si>
  <si>
    <t xml:space="preserve">CLDE Lisboa Cidade </t>
  </si>
  <si>
    <t xml:space="preserve">Ana Lima </t>
  </si>
  <si>
    <t>CLDE Lezíria e Médio Tejo</t>
  </si>
  <si>
    <t xml:space="preserve">Helena Coimbra </t>
  </si>
  <si>
    <t>CLDE Loures Odivelas e VilaFranca Xira</t>
  </si>
  <si>
    <t>Augusto Aniceto</t>
  </si>
  <si>
    <t>CLDE Oeste</t>
  </si>
  <si>
    <t xml:space="preserve">José Rocha </t>
  </si>
  <si>
    <t>CLDE Peninsula de Setúbal</t>
  </si>
  <si>
    <t xml:space="preserve">Paulo Sanches </t>
  </si>
  <si>
    <t>CLDE Sintra</t>
  </si>
  <si>
    <t>Francisco Chouriço</t>
  </si>
  <si>
    <t>CRDE Alentejo</t>
  </si>
  <si>
    <t>CLDE Alentejo Central</t>
  </si>
  <si>
    <t>Pedro Cravo</t>
  </si>
  <si>
    <t xml:space="preserve">CLDE Alto Alentejo </t>
  </si>
  <si>
    <t>Nuno Mamede</t>
  </si>
  <si>
    <t>CLDE Baixo Alentejo e Alentejo Litoral</t>
  </si>
  <si>
    <t>Rui Jorge Rodrigues Martins</t>
  </si>
  <si>
    <t>Regional</t>
  </si>
  <si>
    <t>CRDE Algarve</t>
  </si>
  <si>
    <t>Presencial</t>
  </si>
  <si>
    <t>Online</t>
  </si>
  <si>
    <t>Identificação dos formadores</t>
  </si>
  <si>
    <t>Nome da Ação</t>
  </si>
  <si>
    <t>Nº total de horas</t>
  </si>
  <si>
    <t>Grupos de recrutamento</t>
  </si>
  <si>
    <t>Local de realização</t>
  </si>
  <si>
    <t>Nº professores acompanhantes</t>
  </si>
  <si>
    <t>Nº alunos/sessão</t>
  </si>
  <si>
    <t>Nº professores dinamizadores/ sessão</t>
  </si>
  <si>
    <t>Nº alunos/ sessão</t>
  </si>
  <si>
    <t>Nº total de professores (CFD+GE)</t>
  </si>
  <si>
    <r>
      <t>Nº total de professores (</t>
    </r>
    <r>
      <rPr>
        <b/>
        <sz val="10"/>
        <color theme="1"/>
        <rFont val="Calibri"/>
        <family val="2"/>
        <scheme val="minor"/>
      </rPr>
      <t>CFD+GE</t>
    </r>
    <r>
      <rPr>
        <sz val="10"/>
        <color theme="1"/>
        <rFont val="Calibri"/>
        <family val="2"/>
        <scheme val="minor"/>
      </rPr>
      <t>)</t>
    </r>
  </si>
  <si>
    <t>Nºtotal de professores/Sessão (CFD e GE)</t>
  </si>
  <si>
    <t>Nº total de professores de CFD/sessão</t>
  </si>
  <si>
    <t>Nº de professores do CFD</t>
  </si>
  <si>
    <t>Nº  total alunos/total de professores</t>
  </si>
  <si>
    <t>Coordenação Local do Desporto Escolar</t>
  </si>
  <si>
    <t>Escolas À Beira Douro, Gondomar GEPE 1304679 UO 151105</t>
  </si>
  <si>
    <t>Vários níveis de ensino</t>
  </si>
  <si>
    <t>Total</t>
  </si>
  <si>
    <t xml:space="preserve">fevereiro </t>
  </si>
  <si>
    <t>fev</t>
  </si>
  <si>
    <t>mar</t>
  </si>
  <si>
    <t>abr</t>
  </si>
  <si>
    <t>mai</t>
  </si>
  <si>
    <t>jun</t>
  </si>
  <si>
    <t>set</t>
  </si>
  <si>
    <t>out</t>
  </si>
  <si>
    <t>nov</t>
  </si>
  <si>
    <t>dez</t>
  </si>
  <si>
    <t>jan</t>
  </si>
  <si>
    <t>jul</t>
  </si>
  <si>
    <t>AÇÃO DE FORMAÇÃO</t>
  </si>
  <si>
    <t>Regime de Formação</t>
  </si>
  <si>
    <t>presencial</t>
  </si>
  <si>
    <t>online</t>
  </si>
  <si>
    <t>presencial e online</t>
  </si>
  <si>
    <t>regime de formação</t>
  </si>
  <si>
    <t>masculino</t>
  </si>
  <si>
    <t>feminino</t>
  </si>
  <si>
    <t>outros (especificar)</t>
  </si>
  <si>
    <t>Número total de formandos</t>
  </si>
  <si>
    <t>Distribuição por Género</t>
  </si>
  <si>
    <t>Escolas D. Maria II, Vila Nova de Famalicão GEPE 312604 UO 150990</t>
  </si>
  <si>
    <t>Data de realização</t>
  </si>
  <si>
    <r>
      <t xml:space="preserve">Monitorização- Registo de Presenças </t>
    </r>
    <r>
      <rPr>
        <b/>
        <sz val="18"/>
        <color theme="8" tint="-0.249977111117893"/>
        <rFont val="Calibri"/>
        <family val="2"/>
        <scheme val="minor"/>
      </rPr>
      <t>2021/2022</t>
    </r>
  </si>
  <si>
    <r>
      <t xml:space="preserve">AÇÃO DE FORMAÇÃO 1- </t>
    </r>
    <r>
      <rPr>
        <b/>
        <sz val="11"/>
        <color theme="8" tint="-0.249977111117893"/>
        <rFont val="Calibri"/>
        <family val="2"/>
        <scheme val="minor"/>
      </rPr>
      <t>2021-22</t>
    </r>
  </si>
  <si>
    <r>
      <t xml:space="preserve">AÇÃO DE FORMAÇÃO 2- </t>
    </r>
    <r>
      <rPr>
        <b/>
        <sz val="11"/>
        <color theme="8" tint="-0.249977111117893"/>
        <rFont val="Calibri"/>
        <family val="2"/>
        <scheme val="minor"/>
      </rPr>
      <t>2021-22</t>
    </r>
  </si>
  <si>
    <r>
      <t xml:space="preserve">AÇÃO DE FORMAÇÃO 3- </t>
    </r>
    <r>
      <rPr>
        <b/>
        <sz val="11"/>
        <color theme="8" tint="-0.249977111117893"/>
        <rFont val="Calibri"/>
        <family val="2"/>
        <scheme val="minor"/>
      </rPr>
      <t>2021-22</t>
    </r>
  </si>
  <si>
    <r>
      <t xml:space="preserve">                                                   </t>
    </r>
    <r>
      <rPr>
        <b/>
        <u/>
        <sz val="18"/>
        <rFont val="Calibri"/>
        <family val="2"/>
      </rPr>
      <t>ANO LETIVO 2020/2021</t>
    </r>
  </si>
  <si>
    <r>
      <t xml:space="preserve">Monitorização- Registo de Presenças </t>
    </r>
    <r>
      <rPr>
        <b/>
        <sz val="11"/>
        <color theme="8" tint="-0.249977111117893"/>
        <rFont val="Calibri"/>
        <family val="2"/>
        <scheme val="minor"/>
      </rPr>
      <t>2021-22</t>
    </r>
  </si>
  <si>
    <t>Paulo Branco</t>
  </si>
  <si>
    <t>Paula Dias</t>
  </si>
  <si>
    <t>Paulo Neta</t>
  </si>
  <si>
    <t>Ana Santos</t>
  </si>
  <si>
    <t>Manuel Nogueira</t>
  </si>
  <si>
    <t>X</t>
  </si>
  <si>
    <t>3 treinadores de Surf, Vela,Canoage</t>
  </si>
  <si>
    <t>2 docentes das AECs</t>
  </si>
  <si>
    <t>x</t>
  </si>
  <si>
    <t>2 docentes de AEC</t>
  </si>
  <si>
    <t>3 treinadores (Vela, Canoagem,Surf)</t>
  </si>
  <si>
    <t xml:space="preserve">X </t>
  </si>
  <si>
    <t>Treinador de Surf</t>
  </si>
  <si>
    <t>2 docentes AEC</t>
  </si>
  <si>
    <t>Treinadores de Canoagem e Vela</t>
  </si>
  <si>
    <t>Treinadores de Vela e Canoagem</t>
  </si>
  <si>
    <t>Ana Jorge Santos</t>
  </si>
  <si>
    <t>Treinadores de Vela+Canoagem</t>
  </si>
  <si>
    <t>2 dicentes AEC</t>
  </si>
  <si>
    <t>Treionadores de Vela e Canoagem</t>
  </si>
  <si>
    <t>treinadores de Vela e Canoagem</t>
  </si>
  <si>
    <t>2 docentes de AECs</t>
  </si>
  <si>
    <t>2 Docentes de AEC</t>
  </si>
  <si>
    <t>treinadores de Canoagem e Vela</t>
  </si>
  <si>
    <t>O Mar no Currículo</t>
  </si>
  <si>
    <t>CFD da Vagueira</t>
  </si>
  <si>
    <t>Leonel Rocha</t>
  </si>
  <si>
    <t>Euclides Griné</t>
  </si>
  <si>
    <t>10H</t>
  </si>
  <si>
    <t>Outros</t>
  </si>
  <si>
    <t>7 a 9 de julho (duas turmas)</t>
  </si>
  <si>
    <t>Paulo Pires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</si>
</sst>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0.0"/>
  </numFmts>
  <fonts count="39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7.5"/>
      <color theme="1"/>
      <name val="Calibri"/>
      <family val="2"/>
      <scheme val="minor"/>
    </font>
    <font>
      <sz val="8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8"/>
      <name val="Calibri"/>
      <family val="2"/>
      <scheme val="minor"/>
    </font>
    <font>
      <u/>
      <sz val="10"/>
      <color indexed="12"/>
      <name val="Arial"/>
      <family val="2"/>
    </font>
    <font>
      <b/>
      <sz val="16"/>
      <color indexed="8"/>
      <name val="Arial"/>
      <family val="2"/>
    </font>
    <font>
      <b/>
      <sz val="16"/>
      <color indexed="9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Arial"/>
      <family val="2"/>
    </font>
    <font>
      <b/>
      <sz val="18"/>
      <name val="Arial"/>
      <family val="2"/>
    </font>
    <font>
      <b/>
      <u/>
      <sz val="18"/>
      <name val="Calibri"/>
      <family val="2"/>
    </font>
    <font>
      <b/>
      <u/>
      <sz val="18"/>
      <name val="Arial"/>
      <family val="2"/>
    </font>
    <font>
      <sz val="18"/>
      <name val="Arial"/>
      <family val="2"/>
    </font>
    <font>
      <sz val="18"/>
      <color indexed="8"/>
      <name val="Arial"/>
      <family val="2"/>
    </font>
    <font>
      <b/>
      <sz val="18"/>
      <color indexed="9"/>
      <name val="Arial"/>
      <family val="2"/>
    </font>
    <font>
      <b/>
      <sz val="16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8DB3E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57"/>
        <bgColor indexed="51"/>
      </patternFill>
    </fill>
    <fill>
      <patternFill patternType="solid">
        <fgColor indexed="60"/>
        <bgColor indexed="51"/>
      </patternFill>
    </fill>
    <fill>
      <patternFill patternType="solid">
        <fgColor indexed="53"/>
        <bgColor indexed="52"/>
      </patternFill>
    </fill>
    <fill>
      <patternFill patternType="solid">
        <fgColor rgb="FFFFFF00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0" fontId="13" fillId="0" borderId="0"/>
    <xf numFmtId="0" fontId="10" fillId="0" borderId="0"/>
    <xf numFmtId="0" fontId="19" fillId="0" borderId="0" applyNumberFormat="0" applyFill="0" applyBorder="0" applyAlignment="0" applyProtection="0"/>
    <xf numFmtId="0" fontId="23" fillId="0" borderId="0" applyNumberFormat="0" applyFill="0" applyBorder="0" applyAlignment="0" applyProtection="0"/>
  </cellStyleXfs>
  <cellXfs count="372">
    <xf numFmtId="0" fontId="0" fillId="0" borderId="0" xfId="0"/>
    <xf numFmtId="0" fontId="0" fillId="5" borderId="0" xfId="0" applyFill="1" applyAlignment="1">
      <alignment horizontal="center" vertical="center"/>
    </xf>
    <xf numFmtId="0" fontId="5" fillId="5" borderId="1" xfId="0" applyFont="1" applyFill="1" applyBorder="1" applyAlignment="1">
      <alignment horizontal="left" vertical="center" wrapText="1"/>
    </xf>
    <xf numFmtId="0" fontId="0" fillId="5" borderId="1" xfId="0" applyFill="1" applyBorder="1" applyAlignment="1">
      <alignment horizontal="left" vertical="center"/>
    </xf>
    <xf numFmtId="0" fontId="0" fillId="5" borderId="0" xfId="0" applyFill="1" applyAlignment="1">
      <alignment vertical="center" wrapText="1"/>
    </xf>
    <xf numFmtId="0" fontId="1" fillId="5" borderId="0" xfId="0" applyFont="1" applyFill="1" applyAlignment="1" applyProtection="1">
      <alignment horizontal="center" vertical="center"/>
      <protection locked="0"/>
    </xf>
    <xf numFmtId="0" fontId="0" fillId="5" borderId="0" xfId="0" applyFill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2" fillId="5" borderId="0" xfId="0" applyFont="1" applyFill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 applyProtection="1">
      <alignment horizontal="left" vertical="center" wrapText="1"/>
      <protection locked="0"/>
    </xf>
    <xf numFmtId="0" fontId="6" fillId="5" borderId="0" xfId="0" applyFont="1" applyFill="1" applyAlignment="1" applyProtection="1">
      <alignment horizontal="center" vertical="center" wrapText="1"/>
      <protection locked="0"/>
    </xf>
    <xf numFmtId="0" fontId="5" fillId="5" borderId="0" xfId="0" applyFont="1" applyFill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5" fillId="5" borderId="0" xfId="0" applyFont="1" applyFill="1" applyAlignment="1" applyProtection="1">
      <alignment horizontal="left" vertical="center" wrapText="1"/>
      <protection locked="0"/>
    </xf>
    <xf numFmtId="0" fontId="9" fillId="5" borderId="0" xfId="0" applyFont="1" applyFill="1" applyAlignment="1" applyProtection="1">
      <alignment horizontal="center" vertical="center" wrapText="1"/>
      <protection locked="0"/>
    </xf>
    <xf numFmtId="0" fontId="7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5" borderId="2" xfId="0" applyFont="1" applyFill="1" applyBorder="1" applyAlignment="1">
      <alignment horizontal="left" vertical="center" wrapText="1"/>
    </xf>
    <xf numFmtId="0" fontId="0" fillId="5" borderId="13" xfId="0" applyFill="1" applyBorder="1" applyAlignment="1">
      <alignment horizontal="left" vertical="center"/>
    </xf>
    <xf numFmtId="0" fontId="0" fillId="5" borderId="13" xfId="0" applyFill="1" applyBorder="1" applyAlignment="1">
      <alignment horizontal="left" vertical="center" wrapText="1"/>
    </xf>
    <xf numFmtId="0" fontId="5" fillId="5" borderId="27" xfId="0" applyFont="1" applyFill="1" applyBorder="1" applyAlignment="1">
      <alignment horizontal="center" vertical="center" wrapText="1"/>
    </xf>
    <xf numFmtId="0" fontId="5" fillId="5" borderId="29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left" vertical="center" wrapText="1"/>
    </xf>
    <xf numFmtId="0" fontId="5" fillId="4" borderId="6" xfId="0" applyFont="1" applyFill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>
      <alignment horizontal="center" vertical="center" wrapText="1"/>
    </xf>
    <xf numFmtId="0" fontId="4" fillId="0" borderId="1" xfId="0" applyFont="1" applyBorder="1" applyAlignment="1" applyProtection="1">
      <alignment vertical="center"/>
      <protection locked="0"/>
    </xf>
    <xf numFmtId="0" fontId="0" fillId="0" borderId="1" xfId="0" applyBorder="1"/>
    <xf numFmtId="0" fontId="10" fillId="0" borderId="0" xfId="2"/>
    <xf numFmtId="0" fontId="18" fillId="10" borderId="47" xfId="2" applyFont="1" applyFill="1" applyBorder="1" applyAlignment="1">
      <alignment horizontal="center" vertical="center" wrapText="1"/>
    </xf>
    <xf numFmtId="0" fontId="17" fillId="11" borderId="47" xfId="2" applyFont="1" applyFill="1" applyBorder="1" applyAlignment="1">
      <alignment horizontal="left"/>
    </xf>
    <xf numFmtId="0" fontId="17" fillId="11" borderId="50" xfId="2" applyFont="1" applyFill="1" applyBorder="1" applyAlignment="1">
      <alignment horizontal="left" vertical="center"/>
    </xf>
    <xf numFmtId="0" fontId="17" fillId="11" borderId="50" xfId="2" applyFont="1" applyFill="1" applyBorder="1" applyAlignment="1">
      <alignment horizontal="left"/>
    </xf>
    <xf numFmtId="0" fontId="17" fillId="11" borderId="52" xfId="2" applyFont="1" applyFill="1" applyBorder="1" applyAlignment="1">
      <alignment horizontal="left"/>
    </xf>
    <xf numFmtId="0" fontId="20" fillId="12" borderId="50" xfId="2" applyFont="1" applyFill="1" applyBorder="1" applyAlignment="1">
      <alignment horizontal="left" vertical="center"/>
    </xf>
    <xf numFmtId="0" fontId="20" fillId="12" borderId="47" xfId="2" applyFont="1" applyFill="1" applyBorder="1" applyAlignment="1">
      <alignment horizontal="left" vertical="center"/>
    </xf>
    <xf numFmtId="0" fontId="20" fillId="13" borderId="1" xfId="2" applyFont="1" applyFill="1" applyBorder="1" applyAlignment="1">
      <alignment horizontal="left"/>
    </xf>
    <xf numFmtId="0" fontId="20" fillId="13" borderId="1" xfId="2" applyFont="1" applyFill="1" applyBorder="1" applyAlignment="1">
      <alignment horizontal="left" vertical="center"/>
    </xf>
    <xf numFmtId="0" fontId="17" fillId="14" borderId="1" xfId="2" applyFont="1" applyFill="1" applyBorder="1" applyAlignment="1">
      <alignment horizontal="left"/>
    </xf>
    <xf numFmtId="0" fontId="21" fillId="15" borderId="1" xfId="2" applyFont="1" applyFill="1" applyBorder="1" applyAlignment="1">
      <alignment horizontal="left" vertical="center" wrapText="1"/>
    </xf>
    <xf numFmtId="0" fontId="22" fillId="0" borderId="0" xfId="2" applyFont="1"/>
    <xf numFmtId="0" fontId="24" fillId="0" borderId="5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3" xfId="4" applyFont="1" applyFill="1" applyBorder="1" applyAlignment="1" applyProtection="1">
      <alignment horizontal="center" vertical="center" wrapText="1"/>
    </xf>
    <xf numFmtId="0" fontId="18" fillId="0" borderId="48" xfId="2" applyFont="1" applyBorder="1" applyAlignment="1">
      <alignment horizontal="center" vertical="center" wrapText="1"/>
    </xf>
    <xf numFmtId="49" fontId="18" fillId="0" borderId="48" xfId="2" applyNumberFormat="1" applyFont="1" applyBorder="1" applyAlignment="1">
      <alignment horizontal="center" vertical="center" wrapText="1"/>
    </xf>
    <xf numFmtId="0" fontId="18" fillId="0" borderId="49" xfId="2" applyFont="1" applyBorder="1" applyAlignment="1">
      <alignment horizontal="center" vertical="center" wrapText="1"/>
    </xf>
    <xf numFmtId="0" fontId="5" fillId="7" borderId="31" xfId="0" applyFont="1" applyFill="1" applyBorder="1" applyAlignment="1">
      <alignment horizontal="center" vertical="center" wrapText="1"/>
    </xf>
    <xf numFmtId="0" fontId="0" fillId="7" borderId="32" xfId="0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left" vertical="center"/>
    </xf>
    <xf numFmtId="0" fontId="0" fillId="7" borderId="1" xfId="0" applyFill="1" applyBorder="1" applyAlignment="1" applyProtection="1">
      <alignment horizontal="left" vertical="center"/>
      <protection locked="0"/>
    </xf>
    <xf numFmtId="0" fontId="2" fillId="6" borderId="3" xfId="0" applyFont="1" applyFill="1" applyBorder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0" fillId="5" borderId="22" xfId="0" applyFill="1" applyBorder="1" applyAlignment="1" applyProtection="1">
      <alignment horizontal="center" vertical="center"/>
      <protection locked="0"/>
    </xf>
    <xf numFmtId="0" fontId="5" fillId="5" borderId="0" xfId="0" applyFont="1" applyFill="1" applyAlignment="1" applyProtection="1">
      <alignment horizontal="left" vertical="center"/>
      <protection locked="0"/>
    </xf>
    <xf numFmtId="0" fontId="0" fillId="5" borderId="22" xfId="0" applyFill="1" applyBorder="1" applyAlignment="1">
      <alignment horizontal="center" vertical="center"/>
    </xf>
    <xf numFmtId="0" fontId="5" fillId="5" borderId="5" xfId="0" applyFont="1" applyFill="1" applyBorder="1" applyAlignment="1">
      <alignment horizontal="left" vertical="center" wrapText="1"/>
    </xf>
    <xf numFmtId="0" fontId="0" fillId="5" borderId="0" xfId="0" applyFill="1" applyAlignment="1">
      <alignment horizontal="center" vertical="center" wrapText="1"/>
    </xf>
    <xf numFmtId="0" fontId="0" fillId="5" borderId="0" xfId="0" applyFill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5" borderId="0" xfId="0" applyFill="1" applyAlignment="1" applyProtection="1">
      <alignment horizontal="left" vertical="center" wrapText="1"/>
      <protection locked="0"/>
    </xf>
    <xf numFmtId="1" fontId="0" fillId="5" borderId="0" xfId="0" applyNumberFormat="1" applyFill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5" borderId="5" xfId="0" applyFill="1" applyBorder="1" applyAlignment="1">
      <alignment horizontal="left" vertical="center"/>
    </xf>
    <xf numFmtId="0" fontId="0" fillId="5" borderId="3" xfId="0" applyFill="1" applyBorder="1" applyAlignment="1">
      <alignment horizontal="left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6" borderId="31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2" fillId="6" borderId="32" xfId="0" applyFont="1" applyFill="1" applyBorder="1" applyAlignment="1">
      <alignment horizontal="center" vertical="center"/>
    </xf>
    <xf numFmtId="0" fontId="0" fillId="7" borderId="66" xfId="0" applyFill="1" applyBorder="1" applyAlignment="1">
      <alignment horizontal="left" vertical="center" wrapText="1"/>
    </xf>
    <xf numFmtId="0" fontId="5" fillId="5" borderId="7" xfId="0" applyFont="1" applyFill="1" applyBorder="1" applyAlignment="1">
      <alignment horizontal="left" vertical="center" wrapText="1"/>
    </xf>
    <xf numFmtId="0" fontId="5" fillId="5" borderId="31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left" vertical="center" wrapText="1"/>
    </xf>
    <xf numFmtId="0" fontId="5" fillId="5" borderId="5" xfId="0" applyFont="1" applyFill="1" applyBorder="1" applyAlignment="1" applyProtection="1">
      <alignment horizontal="left" vertical="center" wrapText="1"/>
      <protection locked="0"/>
    </xf>
    <xf numFmtId="0" fontId="5" fillId="5" borderId="3" xfId="0" applyFont="1" applyFill="1" applyBorder="1" applyAlignment="1" applyProtection="1">
      <alignment horizontal="left" vertical="center" wrapText="1"/>
      <protection locked="0"/>
    </xf>
    <xf numFmtId="0" fontId="0" fillId="7" borderId="5" xfId="0" applyFill="1" applyBorder="1" applyAlignment="1">
      <alignment horizontal="center" vertical="center"/>
    </xf>
    <xf numFmtId="0" fontId="5" fillId="7" borderId="5" xfId="0" applyFont="1" applyFill="1" applyBorder="1" applyAlignment="1">
      <alignment horizontal="left" vertical="center" wrapText="1"/>
    </xf>
    <xf numFmtId="0" fontId="5" fillId="5" borderId="65" xfId="0" applyFont="1" applyFill="1" applyBorder="1" applyAlignment="1">
      <alignment horizontal="center" vertical="center" wrapText="1"/>
    </xf>
    <xf numFmtId="0" fontId="5" fillId="5" borderId="67" xfId="0" applyFont="1" applyFill="1" applyBorder="1" applyAlignment="1">
      <alignment horizontal="center" vertical="center" wrapText="1"/>
    </xf>
    <xf numFmtId="1" fontId="5" fillId="5" borderId="70" xfId="0" applyNumberFormat="1" applyFont="1" applyFill="1" applyBorder="1" applyAlignment="1">
      <alignment horizontal="center" vertical="center" wrapText="1"/>
    </xf>
    <xf numFmtId="0" fontId="5" fillId="7" borderId="65" xfId="0" applyFont="1" applyFill="1" applyBorder="1" applyAlignment="1">
      <alignment horizontal="center" vertical="center" wrapText="1"/>
    </xf>
    <xf numFmtId="0" fontId="5" fillId="5" borderId="69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left" vertical="center"/>
    </xf>
    <xf numFmtId="0" fontId="0" fillId="6" borderId="61" xfId="0" applyFill="1" applyBorder="1" applyAlignment="1" applyProtection="1">
      <alignment vertical="center"/>
      <protection locked="0"/>
    </xf>
    <xf numFmtId="0" fontId="2" fillId="6" borderId="26" xfId="0" applyFont="1" applyFill="1" applyBorder="1" applyAlignment="1">
      <alignment horizontal="center" vertical="center"/>
    </xf>
    <xf numFmtId="0" fontId="2" fillId="6" borderId="72" xfId="0" applyFont="1" applyFill="1" applyBorder="1" applyAlignment="1">
      <alignment horizontal="center" vertical="center"/>
    </xf>
    <xf numFmtId="0" fontId="25" fillId="6" borderId="30" xfId="0" applyFont="1" applyFill="1" applyBorder="1" applyAlignment="1" applyProtection="1">
      <alignment vertical="center"/>
      <protection locked="0"/>
    </xf>
    <xf numFmtId="0" fontId="0" fillId="0" borderId="32" xfId="0" applyBorder="1" applyAlignment="1" applyProtection="1">
      <alignment horizontal="center" vertical="center" wrapText="1"/>
      <protection locked="0"/>
    </xf>
    <xf numFmtId="0" fontId="0" fillId="5" borderId="10" xfId="0" applyFill="1" applyBorder="1" applyAlignment="1">
      <alignment horizontal="left" vertical="center" wrapText="1"/>
    </xf>
    <xf numFmtId="0" fontId="0" fillId="5" borderId="75" xfId="0" applyFill="1" applyBorder="1" applyAlignment="1">
      <alignment horizontal="left" vertical="center" wrapText="1"/>
    </xf>
    <xf numFmtId="0" fontId="0" fillId="5" borderId="12" xfId="0" applyFill="1" applyBorder="1" applyAlignment="1">
      <alignment horizontal="left" vertical="center" wrapText="1"/>
    </xf>
    <xf numFmtId="0" fontId="0" fillId="5" borderId="34" xfId="0" applyFill="1" applyBorder="1" applyAlignment="1">
      <alignment horizontal="left" vertical="center" wrapText="1"/>
    </xf>
    <xf numFmtId="0" fontId="0" fillId="5" borderId="12" xfId="0" applyFill="1" applyBorder="1" applyAlignment="1">
      <alignment horizontal="left" vertical="center"/>
    </xf>
    <xf numFmtId="0" fontId="0" fillId="5" borderId="34" xfId="0" applyFill="1" applyBorder="1" applyAlignment="1">
      <alignment horizontal="left" vertical="center"/>
    </xf>
    <xf numFmtId="0" fontId="0" fillId="5" borderId="12" xfId="0" applyFill="1" applyBorder="1" applyAlignment="1" applyProtection="1">
      <alignment horizontal="left" vertical="center" wrapText="1"/>
      <protection locked="0"/>
    </xf>
    <xf numFmtId="0" fontId="0" fillId="5" borderId="13" xfId="0" applyFill="1" applyBorder="1" applyAlignment="1" applyProtection="1">
      <alignment horizontal="left" vertical="center" wrapText="1"/>
      <protection locked="0"/>
    </xf>
    <xf numFmtId="0" fontId="0" fillId="5" borderId="34" xfId="0" applyFill="1" applyBorder="1" applyAlignment="1" applyProtection="1">
      <alignment horizontal="left" vertical="center" wrapText="1"/>
      <protection locked="0"/>
    </xf>
    <xf numFmtId="0" fontId="0" fillId="7" borderId="77" xfId="0" applyFill="1" applyBorder="1" applyAlignment="1">
      <alignment horizontal="left" vertical="center" wrapText="1"/>
    </xf>
    <xf numFmtId="0" fontId="0" fillId="7" borderId="37" xfId="0" applyFill="1" applyBorder="1" applyAlignment="1">
      <alignment horizontal="left" vertical="center" wrapText="1"/>
    </xf>
    <xf numFmtId="0" fontId="0" fillId="7" borderId="36" xfId="0" applyFill="1" applyBorder="1" applyAlignment="1">
      <alignment horizontal="left" vertical="center"/>
    </xf>
    <xf numFmtId="0" fontId="0" fillId="7" borderId="36" xfId="0" applyFill="1" applyBorder="1" applyAlignment="1" applyProtection="1">
      <alignment horizontal="left" vertical="center"/>
      <protection locked="0"/>
    </xf>
    <xf numFmtId="0" fontId="0" fillId="7" borderId="37" xfId="0" applyFill="1" applyBorder="1" applyAlignment="1">
      <alignment horizontal="left" vertical="center"/>
    </xf>
    <xf numFmtId="0" fontId="2" fillId="6" borderId="67" xfId="0" applyFont="1" applyFill="1" applyBorder="1" applyAlignment="1">
      <alignment horizontal="center" vertical="center"/>
    </xf>
    <xf numFmtId="0" fontId="2" fillId="6" borderId="68" xfId="0" applyFont="1" applyFill="1" applyBorder="1" applyAlignment="1">
      <alignment horizontal="center" vertical="center"/>
    </xf>
    <xf numFmtId="0" fontId="0" fillId="16" borderId="7" xfId="0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0" fillId="16" borderId="6" xfId="0" applyFill="1" applyBorder="1" applyAlignment="1">
      <alignment horizontal="center" vertical="center"/>
    </xf>
    <xf numFmtId="0" fontId="0" fillId="16" borderId="5" xfId="0" applyFill="1" applyBorder="1" applyAlignment="1">
      <alignment horizontal="center" vertical="center"/>
    </xf>
    <xf numFmtId="0" fontId="0" fillId="16" borderId="3" xfId="0" applyFill="1" applyBorder="1" applyAlignment="1">
      <alignment horizontal="center" vertical="center"/>
    </xf>
    <xf numFmtId="0" fontId="0" fillId="16" borderId="4" xfId="0" applyFill="1" applyBorder="1" applyAlignment="1">
      <alignment horizontal="center" vertical="center"/>
    </xf>
    <xf numFmtId="0" fontId="0" fillId="16" borderId="18" xfId="0" applyFill="1" applyBorder="1" applyAlignment="1">
      <alignment horizontal="center" vertical="center"/>
    </xf>
    <xf numFmtId="0" fontId="0" fillId="16" borderId="27" xfId="0" applyFill="1" applyBorder="1" applyAlignment="1">
      <alignment horizontal="center" vertical="center"/>
    </xf>
    <xf numFmtId="0" fontId="0" fillId="16" borderId="29" xfId="0" applyFill="1" applyBorder="1" applyAlignment="1">
      <alignment horizontal="center" vertical="center"/>
    </xf>
    <xf numFmtId="0" fontId="0" fillId="16" borderId="31" xfId="0" applyFill="1" applyBorder="1" applyAlignment="1">
      <alignment horizontal="center" vertical="center"/>
    </xf>
    <xf numFmtId="0" fontId="0" fillId="16" borderId="65" xfId="0" applyFill="1" applyBorder="1" applyAlignment="1">
      <alignment horizontal="center" vertical="center"/>
    </xf>
    <xf numFmtId="0" fontId="0" fillId="16" borderId="67" xfId="0" applyFill="1" applyBorder="1" applyAlignment="1">
      <alignment horizontal="center" vertical="center"/>
    </xf>
    <xf numFmtId="0" fontId="0" fillId="16" borderId="17" xfId="0" applyFill="1" applyBorder="1" applyAlignment="1">
      <alignment horizontal="center" vertical="center"/>
    </xf>
    <xf numFmtId="0" fontId="2" fillId="6" borderId="24" xfId="0" applyFont="1" applyFill="1" applyBorder="1" applyAlignment="1">
      <alignment horizontal="center" vertical="center"/>
    </xf>
    <xf numFmtId="0" fontId="0" fillId="0" borderId="6" xfId="0" applyBorder="1"/>
    <xf numFmtId="0" fontId="27" fillId="6" borderId="30" xfId="0" applyFont="1" applyFill="1" applyBorder="1" applyAlignment="1" applyProtection="1">
      <alignment vertical="center"/>
      <protection locked="0"/>
    </xf>
    <xf numFmtId="0" fontId="5" fillId="0" borderId="1" xfId="0" applyFont="1" applyBorder="1" applyAlignment="1">
      <alignment horizontal="left"/>
    </xf>
    <xf numFmtId="0" fontId="25" fillId="6" borderId="68" xfId="0" applyFont="1" applyFill="1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 wrapText="1"/>
      <protection locked="0"/>
    </xf>
    <xf numFmtId="0" fontId="7" fillId="16" borderId="5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5" fillId="5" borderId="84" xfId="0" applyFont="1" applyFill="1" applyBorder="1" applyAlignment="1">
      <alignment horizontal="center" vertical="center" wrapText="1"/>
    </xf>
    <xf numFmtId="0" fontId="0" fillId="16" borderId="28" xfId="0" applyFill="1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16" borderId="30" xfId="0" applyFill="1" applyBorder="1" applyAlignment="1">
      <alignment horizontal="center" vertical="center"/>
    </xf>
    <xf numFmtId="0" fontId="0" fillId="16" borderId="32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5" borderId="84" xfId="0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7" borderId="35" xfId="0" applyFill="1" applyBorder="1" applyAlignment="1">
      <alignment horizontal="left" vertical="center" wrapText="1"/>
    </xf>
    <xf numFmtId="0" fontId="0" fillId="5" borderId="19" xfId="0" applyFill="1" applyBorder="1" applyAlignment="1">
      <alignment horizontal="center" vertical="center" wrapText="1"/>
    </xf>
    <xf numFmtId="0" fontId="0" fillId="16" borderId="62" xfId="0" applyFill="1" applyBorder="1" applyAlignment="1">
      <alignment horizontal="center" vertical="center"/>
    </xf>
    <xf numFmtId="0" fontId="0" fillId="16" borderId="66" xfId="0" applyFill="1" applyBorder="1" applyAlignment="1">
      <alignment horizontal="center" vertical="center"/>
    </xf>
    <xf numFmtId="0" fontId="0" fillId="16" borderId="68" xfId="0" applyFill="1" applyBorder="1" applyAlignment="1">
      <alignment horizontal="center" vertical="center"/>
    </xf>
    <xf numFmtId="0" fontId="0" fillId="16" borderId="60" xfId="0" applyFill="1" applyBorder="1" applyAlignment="1">
      <alignment horizontal="center" vertical="center"/>
    </xf>
    <xf numFmtId="0" fontId="30" fillId="0" borderId="0" xfId="0" applyFont="1"/>
    <xf numFmtId="0" fontId="30" fillId="5" borderId="1" xfId="0" applyFont="1" applyFill="1" applyBorder="1" applyAlignment="1" applyProtection="1">
      <alignment horizontal="left" vertical="center" wrapText="1"/>
      <protection locked="0"/>
    </xf>
    <xf numFmtId="0" fontId="31" fillId="0" borderId="0" xfId="0" applyFont="1"/>
    <xf numFmtId="0" fontId="30" fillId="7" borderId="1" xfId="0" applyFont="1" applyFill="1" applyBorder="1" applyAlignment="1">
      <alignment horizontal="right"/>
    </xf>
    <xf numFmtId="0" fontId="30" fillId="0" borderId="1" xfId="0" applyFont="1" applyBorder="1"/>
    <xf numFmtId="0" fontId="30" fillId="7" borderId="1" xfId="0" applyFont="1" applyFill="1" applyBorder="1" applyAlignment="1">
      <alignment horizontal="center"/>
    </xf>
    <xf numFmtId="0" fontId="30" fillId="5" borderId="83" xfId="1" applyFont="1" applyFill="1" applyBorder="1" applyAlignment="1">
      <alignment horizontal="right"/>
    </xf>
    <xf numFmtId="0" fontId="30" fillId="5" borderId="83" xfId="1" applyFont="1" applyFill="1" applyBorder="1"/>
    <xf numFmtId="0" fontId="30" fillId="5" borderId="1" xfId="1" applyFont="1" applyFill="1" applyBorder="1" applyAlignment="1">
      <alignment horizontal="right"/>
    </xf>
    <xf numFmtId="0" fontId="30" fillId="5" borderId="1" xfId="1" applyFont="1" applyFill="1" applyBorder="1"/>
    <xf numFmtId="0" fontId="30" fillId="5" borderId="4" xfId="0" applyFont="1" applyFill="1" applyBorder="1" applyAlignment="1" applyProtection="1">
      <alignment horizontal="left" vertical="center" wrapText="1"/>
      <protection locked="0"/>
    </xf>
    <xf numFmtId="0" fontId="30" fillId="0" borderId="0" xfId="0" applyFont="1" applyAlignment="1" applyProtection="1">
      <alignment horizontal="center" vertical="center"/>
      <protection locked="0"/>
    </xf>
    <xf numFmtId="0" fontId="30" fillId="5" borderId="1" xfId="0" applyFont="1" applyFill="1" applyBorder="1" applyAlignment="1" applyProtection="1">
      <alignment horizontal="left" vertical="center"/>
      <protection locked="0"/>
    </xf>
    <xf numFmtId="0" fontId="30" fillId="5" borderId="4" xfId="0" applyFont="1" applyFill="1" applyBorder="1" applyAlignment="1" applyProtection="1">
      <alignment horizontal="left" vertical="center"/>
      <protection locked="0"/>
    </xf>
    <xf numFmtId="0" fontId="35" fillId="0" borderId="48" xfId="2" applyFont="1" applyBorder="1" applyAlignment="1">
      <alignment horizontal="center" vertical="center"/>
    </xf>
    <xf numFmtId="49" fontId="35" fillId="0" borderId="48" xfId="3" applyNumberFormat="1" applyFont="1" applyFill="1" applyBorder="1" applyAlignment="1">
      <alignment horizontal="center"/>
    </xf>
    <xf numFmtId="0" fontId="35" fillId="0" borderId="49" xfId="2" applyFont="1" applyBorder="1" applyAlignment="1">
      <alignment wrapText="1"/>
    </xf>
    <xf numFmtId="0" fontId="35" fillId="0" borderId="1" xfId="2" applyFont="1" applyBorder="1" applyAlignment="1">
      <alignment horizontal="center" vertical="center"/>
    </xf>
    <xf numFmtId="49" fontId="35" fillId="0" borderId="51" xfId="3" applyNumberFormat="1" applyFont="1" applyFill="1" applyBorder="1" applyAlignment="1">
      <alignment horizontal="center" vertical="center"/>
    </xf>
    <xf numFmtId="0" fontId="35" fillId="0" borderId="49" xfId="2" applyFont="1" applyBorder="1" applyAlignment="1">
      <alignment vertical="center" wrapText="1"/>
    </xf>
    <xf numFmtId="49" fontId="35" fillId="0" borderId="51" xfId="3" applyNumberFormat="1" applyFont="1" applyFill="1" applyBorder="1" applyAlignment="1">
      <alignment horizontal="center"/>
    </xf>
    <xf numFmtId="0" fontId="35" fillId="0" borderId="49" xfId="2" applyFont="1" applyBorder="1" applyAlignment="1">
      <alignment horizontal="left" wrapText="1"/>
    </xf>
    <xf numFmtId="0" fontId="35" fillId="0" borderId="53" xfId="2" applyFont="1" applyBorder="1" applyAlignment="1">
      <alignment horizontal="center" vertical="center"/>
    </xf>
    <xf numFmtId="49" fontId="35" fillId="0" borderId="53" xfId="3" applyNumberFormat="1" applyFont="1" applyFill="1" applyBorder="1" applyAlignment="1">
      <alignment horizontal="center"/>
    </xf>
    <xf numFmtId="0" fontId="35" fillId="0" borderId="54" xfId="2" applyFont="1" applyBorder="1" applyAlignment="1">
      <alignment wrapText="1"/>
    </xf>
    <xf numFmtId="49" fontId="35" fillId="0" borderId="55" xfId="3" applyNumberFormat="1" applyFont="1" applyFill="1" applyBorder="1" applyAlignment="1">
      <alignment horizontal="center"/>
    </xf>
    <xf numFmtId="0" fontId="35" fillId="0" borderId="1" xfId="2" applyFont="1" applyBorder="1" applyAlignment="1">
      <alignment horizontal="left" wrapText="1"/>
    </xf>
    <xf numFmtId="49" fontId="35" fillId="0" borderId="56" xfId="3" applyNumberFormat="1" applyFont="1" applyFill="1" applyBorder="1" applyAlignment="1">
      <alignment horizontal="center"/>
    </xf>
    <xf numFmtId="0" fontId="35" fillId="0" borderId="57" xfId="2" applyFont="1" applyBorder="1" applyAlignment="1">
      <alignment horizontal="left" wrapText="1"/>
    </xf>
    <xf numFmtId="49" fontId="35" fillId="0" borderId="58" xfId="3" applyNumberFormat="1" applyFont="1" applyFill="1" applyBorder="1" applyAlignment="1">
      <alignment horizontal="center" vertical="center"/>
    </xf>
    <xf numFmtId="0" fontId="35" fillId="0" borderId="49" xfId="2" applyFont="1" applyBorder="1" applyAlignment="1">
      <alignment horizontal="left" vertical="center" wrapText="1"/>
    </xf>
    <xf numFmtId="0" fontId="35" fillId="0" borderId="48" xfId="2" applyFont="1" applyBorder="1" applyAlignment="1">
      <alignment horizontal="center"/>
    </xf>
    <xf numFmtId="49" fontId="35" fillId="0" borderId="58" xfId="2" applyNumberFormat="1" applyFont="1" applyBorder="1" applyAlignment="1">
      <alignment horizontal="center"/>
    </xf>
    <xf numFmtId="49" fontId="35" fillId="0" borderId="48" xfId="2" applyNumberFormat="1" applyFont="1" applyBorder="1" applyAlignment="1">
      <alignment horizontal="center"/>
    </xf>
    <xf numFmtId="0" fontId="35" fillId="0" borderId="55" xfId="2" applyFont="1" applyBorder="1" applyAlignment="1">
      <alignment horizontal="center"/>
    </xf>
    <xf numFmtId="0" fontId="35" fillId="0" borderId="1" xfId="2" applyFont="1" applyBorder="1" applyAlignment="1">
      <alignment horizontal="center"/>
    </xf>
    <xf numFmtId="49" fontId="35" fillId="0" borderId="1" xfId="2" applyNumberFormat="1" applyFont="1" applyBorder="1" applyAlignment="1">
      <alignment horizontal="center"/>
    </xf>
    <xf numFmtId="0" fontId="36" fillId="0" borderId="1" xfId="2" applyFont="1" applyBorder="1" applyAlignment="1">
      <alignment horizontal="center" vertical="center"/>
    </xf>
    <xf numFmtId="49" fontId="35" fillId="0" borderId="1" xfId="2" applyNumberFormat="1" applyFont="1" applyBorder="1" applyAlignment="1">
      <alignment horizontal="center" vertical="center"/>
    </xf>
    <xf numFmtId="49" fontId="35" fillId="0" borderId="1" xfId="2" applyNumberFormat="1" applyFont="1" applyBorder="1" applyAlignment="1">
      <alignment horizontal="left" vertical="center" wrapText="1"/>
    </xf>
    <xf numFmtId="0" fontId="35" fillId="0" borderId="1" xfId="2" applyFont="1" applyBorder="1" applyAlignment="1">
      <alignment horizontal="left" vertical="center" wrapText="1"/>
    </xf>
    <xf numFmtId="0" fontId="32" fillId="0" borderId="1" xfId="2" applyFont="1" applyBorder="1" applyAlignment="1">
      <alignment horizontal="center" vertical="center"/>
    </xf>
    <xf numFmtId="49" fontId="32" fillId="0" borderId="1" xfId="2" applyNumberFormat="1" applyFont="1" applyBorder="1" applyAlignment="1">
      <alignment horizontal="center" vertical="center"/>
    </xf>
    <xf numFmtId="0" fontId="32" fillId="0" borderId="1" xfId="2" applyFont="1" applyBorder="1" applyAlignment="1">
      <alignment horizontal="left" vertical="center" wrapText="1"/>
    </xf>
    <xf numFmtId="0" fontId="37" fillId="0" borderId="1" xfId="2" applyFont="1" applyBorder="1" applyAlignment="1">
      <alignment horizontal="center" vertical="center" wrapText="1"/>
    </xf>
    <xf numFmtId="0" fontId="37" fillId="0" borderId="1" xfId="2" applyFont="1" applyBorder="1" applyAlignment="1">
      <alignment horizontal="left" vertical="center" wrapText="1"/>
    </xf>
    <xf numFmtId="0" fontId="35" fillId="0" borderId="0" xfId="2" applyFont="1"/>
    <xf numFmtId="0" fontId="35" fillId="0" borderId="0" xfId="2" applyFont="1" applyAlignment="1">
      <alignment horizontal="center"/>
    </xf>
    <xf numFmtId="0" fontId="0" fillId="16" borderId="32" xfId="0" applyFill="1" applyBorder="1" applyAlignment="1" applyProtection="1">
      <alignment horizontal="center" vertical="center" wrapText="1"/>
      <protection locked="0"/>
    </xf>
    <xf numFmtId="0" fontId="5" fillId="5" borderId="71" xfId="0" applyFont="1" applyFill="1" applyBorder="1" applyAlignment="1">
      <alignment horizontal="left" vertical="center" wrapText="1"/>
    </xf>
    <xf numFmtId="0" fontId="5" fillId="5" borderId="43" xfId="0" applyFont="1" applyFill="1" applyBorder="1" applyAlignment="1">
      <alignment horizontal="left" vertical="center" wrapText="1"/>
    </xf>
    <xf numFmtId="0" fontId="5" fillId="5" borderId="19" xfId="0" applyFont="1" applyFill="1" applyBorder="1" applyAlignment="1">
      <alignment horizontal="left" vertical="center" wrapText="1"/>
    </xf>
    <xf numFmtId="0" fontId="5" fillId="5" borderId="21" xfId="0" applyFont="1" applyFill="1" applyBorder="1" applyAlignment="1">
      <alignment horizontal="left" vertical="center" wrapText="1"/>
    </xf>
    <xf numFmtId="0" fontId="14" fillId="7" borderId="2" xfId="0" applyFont="1" applyFill="1" applyBorder="1" applyAlignment="1" applyProtection="1">
      <alignment horizontal="center" vertical="center" wrapText="1"/>
      <protection locked="0"/>
    </xf>
    <xf numFmtId="0" fontId="14" fillId="7" borderId="14" xfId="0" applyFont="1" applyFill="1" applyBorder="1" applyAlignment="1" applyProtection="1">
      <alignment horizontal="center" vertical="center" wrapText="1"/>
      <protection locked="0"/>
    </xf>
    <xf numFmtId="0" fontId="14" fillId="7" borderId="13" xfId="0" applyFont="1" applyFill="1" applyBorder="1" applyAlignment="1" applyProtection="1">
      <alignment horizontal="center" vertical="center" wrapText="1"/>
      <protection locked="0"/>
    </xf>
    <xf numFmtId="0" fontId="0" fillId="6" borderId="59" xfId="0" applyFill="1" applyBorder="1" applyAlignment="1">
      <alignment horizontal="center" vertical="center" wrapText="1"/>
    </xf>
    <xf numFmtId="0" fontId="0" fillId="6" borderId="60" xfId="0" applyFill="1" applyBorder="1" applyAlignment="1">
      <alignment horizontal="center" vertical="center" wrapText="1"/>
    </xf>
    <xf numFmtId="0" fontId="0" fillId="6" borderId="61" xfId="0" applyFill="1" applyBorder="1" applyAlignment="1">
      <alignment horizontal="center" vertical="center" wrapText="1"/>
    </xf>
    <xf numFmtId="0" fontId="0" fillId="6" borderId="60" xfId="0" applyFill="1" applyBorder="1" applyAlignment="1" applyProtection="1">
      <alignment horizontal="center" vertical="center"/>
      <protection locked="0"/>
    </xf>
    <xf numFmtId="0" fontId="5" fillId="6" borderId="60" xfId="0" applyFont="1" applyFill="1" applyBorder="1" applyAlignment="1">
      <alignment horizontal="center" vertical="center" wrapText="1"/>
    </xf>
    <xf numFmtId="0" fontId="5" fillId="6" borderId="59" xfId="0" applyFont="1" applyFill="1" applyBorder="1" applyAlignment="1">
      <alignment horizontal="center" vertical="center" wrapText="1"/>
    </xf>
    <xf numFmtId="0" fontId="5" fillId="6" borderId="61" xfId="0" applyFont="1" applyFill="1" applyBorder="1" applyAlignment="1">
      <alignment horizontal="center" vertical="center" wrapText="1"/>
    </xf>
    <xf numFmtId="0" fontId="5" fillId="6" borderId="43" xfId="0" applyFont="1" applyFill="1" applyBorder="1" applyAlignment="1">
      <alignment horizontal="center" vertical="center" wrapText="1"/>
    </xf>
    <xf numFmtId="0" fontId="5" fillId="6" borderId="63" xfId="0" applyFont="1" applyFill="1" applyBorder="1" applyAlignment="1">
      <alignment horizontal="center" vertical="center" wrapText="1"/>
    </xf>
    <xf numFmtId="0" fontId="5" fillId="6" borderId="64" xfId="0" applyFont="1" applyFill="1" applyBorder="1" applyAlignment="1">
      <alignment horizontal="center" vertical="center" wrapText="1"/>
    </xf>
    <xf numFmtId="0" fontId="0" fillId="6" borderId="28" xfId="0" applyFill="1" applyBorder="1" applyAlignment="1">
      <alignment horizontal="center" vertical="center"/>
    </xf>
    <xf numFmtId="0" fontId="0" fillId="6" borderId="32" xfId="0" applyFill="1" applyBorder="1" applyAlignment="1">
      <alignment horizontal="center" vertical="center"/>
    </xf>
    <xf numFmtId="0" fontId="0" fillId="5" borderId="22" xfId="0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 applyProtection="1">
      <alignment horizontal="center" vertical="center" wrapText="1"/>
      <protection locked="0"/>
    </xf>
    <xf numFmtId="0" fontId="5" fillId="7" borderId="41" xfId="0" applyFont="1" applyFill="1" applyBorder="1" applyAlignment="1" applyProtection="1">
      <alignment horizontal="left" vertical="center" wrapText="1"/>
      <protection locked="0"/>
    </xf>
    <xf numFmtId="0" fontId="5" fillId="7" borderId="39" xfId="0" applyFont="1" applyFill="1" applyBorder="1" applyAlignment="1" applyProtection="1">
      <alignment horizontal="left" vertical="center" wrapText="1"/>
      <protection locked="0"/>
    </xf>
    <xf numFmtId="0" fontId="5" fillId="2" borderId="2" xfId="0" applyFont="1" applyFill="1" applyBorder="1" applyAlignment="1" applyProtection="1">
      <alignment horizontal="center" vertical="center" wrapText="1"/>
      <protection locked="0"/>
    </xf>
    <xf numFmtId="0" fontId="5" fillId="2" borderId="13" xfId="0" applyFont="1" applyFill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 applyProtection="1">
      <alignment horizontal="left" vertical="center" wrapText="1"/>
      <protection locked="0"/>
    </xf>
    <xf numFmtId="0" fontId="5" fillId="2" borderId="13" xfId="0" applyFont="1" applyFill="1" applyBorder="1" applyAlignment="1" applyProtection="1">
      <alignment horizontal="left" vertical="center" wrapText="1"/>
      <protection locked="0"/>
    </xf>
    <xf numFmtId="0" fontId="5" fillId="2" borderId="5" xfId="0" applyFont="1" applyFill="1" applyBorder="1" applyAlignment="1" applyProtection="1">
      <alignment horizontal="left" vertical="center" wrapText="1"/>
      <protection locked="0"/>
    </xf>
    <xf numFmtId="0" fontId="5" fillId="2" borderId="1" xfId="0" applyFont="1" applyFill="1" applyBorder="1" applyAlignment="1" applyProtection="1">
      <alignment horizontal="left" vertical="center" wrapText="1"/>
      <protection locked="0"/>
    </xf>
    <xf numFmtId="0" fontId="3" fillId="5" borderId="11" xfId="0" applyFont="1" applyFill="1" applyBorder="1" applyAlignment="1" applyProtection="1">
      <alignment horizontal="center" vertical="center" textRotation="90"/>
      <protection locked="0"/>
    </xf>
    <xf numFmtId="0" fontId="3" fillId="5" borderId="40" xfId="0" applyFont="1" applyFill="1" applyBorder="1" applyAlignment="1" applyProtection="1">
      <alignment horizontal="center" vertical="center" textRotation="90" wrapText="1"/>
      <protection locked="0"/>
    </xf>
    <xf numFmtId="0" fontId="3" fillId="5" borderId="0" xfId="0" applyFont="1" applyFill="1" applyAlignment="1" applyProtection="1">
      <alignment horizontal="center" vertical="center" textRotation="90" wrapText="1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 applyProtection="1">
      <alignment horizontal="left" vertical="center" wrapText="1"/>
      <protection locked="0"/>
    </xf>
    <xf numFmtId="0" fontId="1" fillId="3" borderId="15" xfId="0" applyFont="1" applyFill="1" applyBorder="1" applyAlignment="1" applyProtection="1">
      <alignment horizontal="center" vertical="center"/>
      <protection locked="0"/>
    </xf>
    <xf numFmtId="0" fontId="5" fillId="6" borderId="66" xfId="0" applyFont="1" applyFill="1" applyBorder="1" applyAlignment="1">
      <alignment horizontal="center" vertical="center" wrapText="1"/>
    </xf>
    <xf numFmtId="0" fontId="5" fillId="6" borderId="68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 applyProtection="1">
      <alignment horizontal="left" vertical="center" wrapText="1"/>
      <protection locked="0"/>
    </xf>
    <xf numFmtId="0" fontId="4" fillId="0" borderId="22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4" fillId="0" borderId="38" xfId="0" applyFont="1" applyBorder="1" applyAlignment="1" applyProtection="1">
      <alignment horizontal="center" vertical="center" wrapText="1"/>
      <protection locked="0"/>
    </xf>
    <xf numFmtId="0" fontId="4" fillId="0" borderId="33" xfId="0" applyFont="1" applyBorder="1" applyAlignment="1" applyProtection="1">
      <alignment horizontal="center" vertical="center" wrapText="1"/>
      <protection locked="0"/>
    </xf>
    <xf numFmtId="0" fontId="5" fillId="6" borderId="28" xfId="0" applyFont="1" applyFill="1" applyBorder="1" applyAlignment="1">
      <alignment horizontal="center" vertical="center" wrapText="1"/>
    </xf>
    <xf numFmtId="0" fontId="5" fillId="6" borderId="30" xfId="0" applyFont="1" applyFill="1" applyBorder="1" applyAlignment="1">
      <alignment horizontal="center" vertical="center" wrapText="1"/>
    </xf>
    <xf numFmtId="0" fontId="5" fillId="6" borderId="32" xfId="0" applyFont="1" applyFill="1" applyBorder="1" applyAlignment="1">
      <alignment horizontal="center" vertical="center" wrapText="1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25" fillId="6" borderId="1" xfId="0" applyFont="1" applyFill="1" applyBorder="1" applyAlignment="1" applyProtection="1">
      <alignment horizontal="center" vertical="center"/>
      <protection locked="0"/>
    </xf>
    <xf numFmtId="0" fontId="38" fillId="0" borderId="2" xfId="0" applyFont="1" applyBorder="1" applyAlignment="1" applyProtection="1">
      <alignment horizontal="center" vertical="center"/>
      <protection locked="0"/>
    </xf>
    <xf numFmtId="0" fontId="38" fillId="0" borderId="14" xfId="0" applyFont="1" applyBorder="1" applyAlignment="1" applyProtection="1">
      <alignment horizontal="center" vertical="center"/>
      <protection locked="0"/>
    </xf>
    <xf numFmtId="0" fontId="38" fillId="0" borderId="13" xfId="0" applyFont="1" applyBorder="1" applyAlignment="1" applyProtection="1">
      <alignment horizontal="center" vertical="center"/>
      <protection locked="0"/>
    </xf>
    <xf numFmtId="0" fontId="25" fillId="6" borderId="2" xfId="0" applyFont="1" applyFill="1" applyBorder="1" applyAlignment="1" applyProtection="1">
      <alignment horizontal="center" vertical="center"/>
      <protection locked="0"/>
    </xf>
    <xf numFmtId="0" fontId="25" fillId="6" borderId="14" xfId="0" applyFont="1" applyFill="1" applyBorder="1" applyAlignment="1" applyProtection="1">
      <alignment horizontal="center" vertical="center"/>
      <protection locked="0"/>
    </xf>
    <xf numFmtId="0" fontId="25" fillId="6" borderId="13" xfId="0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2" fillId="0" borderId="14" xfId="0" applyFont="1" applyBorder="1" applyAlignment="1" applyProtection="1">
      <alignment horizontal="center" vertical="center" wrapText="1"/>
      <protection locked="0"/>
    </xf>
    <xf numFmtId="0" fontId="2" fillId="0" borderId="13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4" xfId="0" applyFont="1" applyFill="1" applyBorder="1" applyAlignment="1" applyProtection="1">
      <alignment horizontal="center" vertical="center" wrapText="1"/>
      <protection locked="0"/>
    </xf>
    <xf numFmtId="0" fontId="26" fillId="6" borderId="13" xfId="0" applyFont="1" applyFill="1" applyBorder="1" applyAlignment="1" applyProtection="1">
      <alignment horizontal="center" vertical="center" wrapText="1"/>
      <protection locked="0"/>
    </xf>
    <xf numFmtId="0" fontId="2" fillId="16" borderId="1" xfId="0" applyFont="1" applyFill="1" applyBorder="1" applyAlignment="1" applyProtection="1">
      <alignment horizontal="center" vertical="center"/>
      <protection locked="0"/>
    </xf>
    <xf numFmtId="0" fontId="2" fillId="16" borderId="2" xfId="0" applyFont="1" applyFill="1" applyBorder="1" applyAlignment="1" applyProtection="1">
      <alignment horizontal="center" vertical="center" wrapText="1"/>
      <protection locked="0"/>
    </xf>
    <xf numFmtId="0" fontId="2" fillId="16" borderId="14" xfId="0" applyFont="1" applyFill="1" applyBorder="1" applyAlignment="1" applyProtection="1">
      <alignment horizontal="center" vertical="center" wrapText="1"/>
      <protection locked="0"/>
    </xf>
    <xf numFmtId="0" fontId="2" fillId="16" borderId="13" xfId="0" applyFont="1" applyFill="1" applyBorder="1" applyAlignment="1" applyProtection="1">
      <alignment horizontal="center" vertical="center" wrapText="1"/>
      <protection locked="0"/>
    </xf>
    <xf numFmtId="0" fontId="0" fillId="16" borderId="1" xfId="0" applyFill="1" applyBorder="1" applyAlignment="1" applyProtection="1">
      <alignment horizontal="center" vertical="center"/>
      <protection locked="0"/>
    </xf>
    <xf numFmtId="0" fontId="2" fillId="6" borderId="27" xfId="0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0" fontId="0" fillId="0" borderId="76" xfId="0" applyBorder="1" applyAlignment="1">
      <alignment horizontal="left" vertical="center"/>
    </xf>
    <xf numFmtId="0" fontId="0" fillId="0" borderId="62" xfId="0" applyBorder="1" applyAlignment="1">
      <alignment horizontal="left" vertical="center"/>
    </xf>
    <xf numFmtId="0" fontId="0" fillId="6" borderId="66" xfId="0" applyFill="1" applyBorder="1" applyAlignment="1" applyProtection="1">
      <alignment horizontal="center" vertical="center"/>
      <protection locked="0"/>
    </xf>
    <xf numFmtId="0" fontId="0" fillId="6" borderId="30" xfId="0" applyFill="1" applyBorder="1" applyAlignment="1" applyProtection="1">
      <alignment horizontal="center" vertical="center"/>
      <protection locked="0"/>
    </xf>
    <xf numFmtId="0" fontId="0" fillId="6" borderId="68" xfId="0" applyFill="1" applyBorder="1" applyAlignment="1" applyProtection="1">
      <alignment horizontal="center" vertical="center"/>
      <protection locked="0"/>
    </xf>
    <xf numFmtId="0" fontId="0" fillId="5" borderId="20" xfId="0" applyFill="1" applyBorder="1" applyAlignment="1">
      <alignment horizontal="left" vertical="center" wrapText="1"/>
    </xf>
    <xf numFmtId="0" fontId="0" fillId="5" borderId="21" xfId="0" applyFill="1" applyBorder="1" applyAlignment="1">
      <alignment horizontal="left" vertical="center" wrapText="1"/>
    </xf>
    <xf numFmtId="0" fontId="0" fillId="6" borderId="28" xfId="0" applyFill="1" applyBorder="1" applyAlignment="1">
      <alignment horizontal="center" vertical="center" wrapText="1"/>
    </xf>
    <xf numFmtId="0" fontId="0" fillId="6" borderId="30" xfId="0" applyFill="1" applyBorder="1" applyAlignment="1">
      <alignment horizontal="center" vertical="center" wrapText="1"/>
    </xf>
    <xf numFmtId="0" fontId="0" fillId="6" borderId="32" xfId="0" applyFill="1" applyBorder="1" applyAlignment="1">
      <alignment horizontal="center" vertical="center" wrapText="1"/>
    </xf>
    <xf numFmtId="0" fontId="0" fillId="6" borderId="66" xfId="0" applyFill="1" applyBorder="1" applyAlignment="1">
      <alignment horizontal="center" vertical="center" wrapText="1"/>
    </xf>
    <xf numFmtId="0" fontId="0" fillId="6" borderId="68" xfId="0" applyFill="1" applyBorder="1" applyAlignment="1">
      <alignment horizontal="center" vertical="center" wrapText="1"/>
    </xf>
    <xf numFmtId="0" fontId="25" fillId="6" borderId="74" xfId="0" applyFont="1" applyFill="1" applyBorder="1" applyAlignment="1" applyProtection="1">
      <alignment horizontal="center" vertical="center" wrapText="1"/>
      <protection locked="0"/>
    </xf>
    <xf numFmtId="0" fontId="25" fillId="6" borderId="14" xfId="0" applyFont="1" applyFill="1" applyBorder="1" applyAlignment="1" applyProtection="1">
      <alignment horizontal="center" vertical="center" wrapText="1"/>
      <protection locked="0"/>
    </xf>
    <xf numFmtId="0" fontId="25" fillId="6" borderId="13" xfId="0" applyFont="1" applyFill="1" applyBorder="1" applyAlignment="1" applyProtection="1">
      <alignment horizontal="center" vertical="center" wrapText="1"/>
      <protection locked="0"/>
    </xf>
    <xf numFmtId="0" fontId="2" fillId="3" borderId="73" xfId="0" applyFont="1" applyFill="1" applyBorder="1" applyAlignment="1" applyProtection="1">
      <alignment horizontal="center" vertical="center"/>
      <protection locked="0"/>
    </xf>
    <xf numFmtId="0" fontId="2" fillId="3" borderId="9" xfId="0" applyFont="1" applyFill="1" applyBorder="1" applyAlignment="1" applyProtection="1">
      <alignment horizontal="center" vertical="center"/>
      <protection locked="0"/>
    </xf>
    <xf numFmtId="0" fontId="2" fillId="3" borderId="35" xfId="0" applyFont="1" applyFill="1" applyBorder="1" applyAlignment="1" applyProtection="1">
      <alignment horizontal="center" vertical="center"/>
      <protection locked="0"/>
    </xf>
    <xf numFmtId="0" fontId="0" fillId="0" borderId="31" xfId="0" applyBorder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center" vertical="center" wrapText="1"/>
      <protection locked="0"/>
    </xf>
    <xf numFmtId="0" fontId="0" fillId="5" borderId="0" xfId="0" applyFill="1" applyAlignment="1">
      <alignment horizontal="center" vertical="center"/>
    </xf>
    <xf numFmtId="0" fontId="0" fillId="6" borderId="43" xfId="0" applyFill="1" applyBorder="1" applyAlignment="1">
      <alignment horizontal="center" vertical="center" wrapText="1"/>
    </xf>
    <xf numFmtId="0" fontId="0" fillId="6" borderId="63" xfId="0" applyFill="1" applyBorder="1" applyAlignment="1">
      <alignment horizontal="center" vertical="center" wrapText="1"/>
    </xf>
    <xf numFmtId="0" fontId="0" fillId="6" borderId="64" xfId="0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/>
    </xf>
    <xf numFmtId="0" fontId="0" fillId="5" borderId="40" xfId="0" applyFill="1" applyBorder="1" applyAlignment="1">
      <alignment horizontal="left" vertical="center" wrapText="1"/>
    </xf>
    <xf numFmtId="0" fontId="25" fillId="6" borderId="24" xfId="0" applyFont="1" applyFill="1" applyBorder="1" applyAlignment="1" applyProtection="1">
      <alignment horizontal="center" vertical="center"/>
      <protection locked="0"/>
    </xf>
    <xf numFmtId="0" fontId="25" fillId="6" borderId="34" xfId="0" applyFont="1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76" xfId="0" applyBorder="1" applyAlignment="1" applyProtection="1">
      <alignment horizontal="center" vertical="center" wrapText="1"/>
      <protection locked="0"/>
    </xf>
    <xf numFmtId="0" fontId="25" fillId="6" borderId="78" xfId="0" applyFont="1" applyFill="1" applyBorder="1" applyAlignment="1" applyProtection="1">
      <alignment horizontal="center" vertical="center" wrapText="1"/>
      <protection locked="0"/>
    </xf>
    <xf numFmtId="0" fontId="25" fillId="6" borderId="25" xfId="0" applyFont="1" applyFill="1" applyBorder="1" applyAlignment="1" applyProtection="1">
      <alignment horizontal="center" vertical="center" wrapText="1"/>
      <protection locked="0"/>
    </xf>
    <xf numFmtId="0" fontId="25" fillId="6" borderId="34" xfId="0" applyFont="1" applyFill="1" applyBorder="1" applyAlignment="1" applyProtection="1">
      <alignment horizontal="center" vertical="center" wrapText="1"/>
      <protection locked="0"/>
    </xf>
    <xf numFmtId="0" fontId="0" fillId="0" borderId="17" xfId="0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2" xfId="0" applyBorder="1" applyAlignment="1">
      <alignment horizontal="center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5" borderId="29" xfId="0" applyFont="1" applyFill="1" applyBorder="1" applyAlignment="1">
      <alignment horizontal="left" vertical="center" wrapText="1"/>
    </xf>
    <xf numFmtId="0" fontId="5" fillId="5" borderId="1" xfId="0" applyFont="1" applyFill="1" applyBorder="1" applyAlignment="1">
      <alignment horizontal="left" vertical="center" wrapText="1"/>
    </xf>
    <xf numFmtId="0" fontId="5" fillId="5" borderId="78" xfId="0" applyFont="1" applyFill="1" applyBorder="1" applyAlignment="1">
      <alignment horizontal="left" vertical="center" wrapText="1"/>
    </xf>
    <xf numFmtId="0" fontId="5" fillId="5" borderId="34" xfId="0" applyFont="1" applyFill="1" applyBorder="1" applyAlignment="1">
      <alignment horizontal="left" vertical="center" wrapText="1"/>
    </xf>
    <xf numFmtId="0" fontId="5" fillId="5" borderId="81" xfId="0" applyFont="1" applyFill="1" applyBorder="1" applyAlignment="1">
      <alignment horizontal="left" vertical="center" wrapText="1"/>
    </xf>
    <xf numFmtId="0" fontId="5" fillId="5" borderId="11" xfId="0" applyFont="1" applyFill="1" applyBorder="1" applyAlignment="1">
      <alignment horizontal="left" vertical="center" wrapText="1"/>
    </xf>
    <xf numFmtId="0" fontId="5" fillId="5" borderId="79" xfId="0" applyFont="1" applyFill="1" applyBorder="1" applyAlignment="1">
      <alignment horizontal="left" vertical="center" wrapText="1"/>
    </xf>
    <xf numFmtId="0" fontId="5" fillId="5" borderId="80" xfId="0" applyFont="1" applyFill="1" applyBorder="1" applyAlignment="1">
      <alignment horizontal="left" vertical="center" wrapText="1"/>
    </xf>
    <xf numFmtId="0" fontId="0" fillId="16" borderId="1" xfId="0" applyFill="1" applyBorder="1" applyAlignment="1">
      <alignment horizontal="center"/>
    </xf>
    <xf numFmtId="0" fontId="0" fillId="16" borderId="30" xfId="0" applyFill="1" applyBorder="1" applyAlignment="1">
      <alignment horizontal="center"/>
    </xf>
    <xf numFmtId="0" fontId="2" fillId="6" borderId="23" xfId="0" applyFont="1" applyFill="1" applyBorder="1" applyAlignment="1">
      <alignment horizontal="center" vertical="center"/>
    </xf>
    <xf numFmtId="0" fontId="2" fillId="6" borderId="20" xfId="0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0" fontId="5" fillId="5" borderId="65" xfId="0" applyFont="1" applyFill="1" applyBorder="1" applyAlignment="1">
      <alignment horizontal="left" vertical="center" wrapText="1"/>
    </xf>
    <xf numFmtId="0" fontId="5" fillId="5" borderId="5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/>
    </xf>
    <xf numFmtId="0" fontId="0" fillId="0" borderId="66" xfId="0" applyBorder="1" applyAlignment="1">
      <alignment horizontal="center"/>
    </xf>
    <xf numFmtId="0" fontId="27" fillId="6" borderId="74" xfId="0" applyFont="1" applyFill="1" applyBorder="1" applyAlignment="1" applyProtection="1">
      <alignment horizontal="center" vertical="center" wrapText="1"/>
      <protection locked="0"/>
    </xf>
    <xf numFmtId="0" fontId="27" fillId="6" borderId="14" xfId="0" applyFont="1" applyFill="1" applyBorder="1" applyAlignment="1" applyProtection="1">
      <alignment horizontal="center" vertical="center" wrapText="1"/>
      <protection locked="0"/>
    </xf>
    <xf numFmtId="0" fontId="27" fillId="6" borderId="13" xfId="0" applyFont="1" applyFill="1" applyBorder="1" applyAlignment="1" applyProtection="1">
      <alignment horizontal="center" vertical="center" wrapText="1"/>
      <protection locked="0"/>
    </xf>
    <xf numFmtId="0" fontId="27" fillId="6" borderId="2" xfId="0" applyFont="1" applyFill="1" applyBorder="1" applyAlignment="1" applyProtection="1">
      <alignment horizontal="center" vertical="center"/>
      <protection locked="0"/>
    </xf>
    <xf numFmtId="0" fontId="27" fillId="6" borderId="13" xfId="0" applyFont="1" applyFill="1" applyBorder="1" applyAlignment="1" applyProtection="1">
      <alignment horizontal="center" vertical="center"/>
      <protection locked="0"/>
    </xf>
    <xf numFmtId="0" fontId="27" fillId="6" borderId="2" xfId="0" applyFont="1" applyFill="1" applyBorder="1" applyAlignment="1" applyProtection="1">
      <alignment horizontal="center" vertical="center" wrapText="1"/>
      <protection locked="0"/>
    </xf>
    <xf numFmtId="0" fontId="0" fillId="16" borderId="31" xfId="0" applyFill="1" applyBorder="1" applyAlignment="1" applyProtection="1">
      <alignment horizontal="center" vertical="center" wrapText="1"/>
      <protection locked="0"/>
    </xf>
    <xf numFmtId="0" fontId="0" fillId="16" borderId="6" xfId="0" applyFill="1" applyBorder="1" applyAlignment="1" applyProtection="1">
      <alignment horizontal="center" vertical="center" wrapText="1"/>
      <protection locked="0"/>
    </xf>
    <xf numFmtId="0" fontId="5" fillId="5" borderId="82" xfId="0" applyFont="1" applyFill="1" applyBorder="1" applyAlignment="1">
      <alignment horizontal="left" vertical="center" wrapText="1"/>
    </xf>
    <xf numFmtId="0" fontId="5" fillId="5" borderId="12" xfId="0" applyFont="1" applyFill="1" applyBorder="1" applyAlignment="1">
      <alignment horizontal="left" vertical="center" wrapText="1"/>
    </xf>
    <xf numFmtId="0" fontId="5" fillId="5" borderId="25" xfId="0" applyFont="1" applyFill="1" applyBorder="1" applyAlignment="1">
      <alignment horizontal="left" vertical="center" wrapText="1"/>
    </xf>
    <xf numFmtId="0" fontId="5" fillId="5" borderId="0" xfId="0" applyFont="1" applyFill="1" applyAlignment="1">
      <alignment horizontal="left" vertical="center" wrapText="1"/>
    </xf>
    <xf numFmtId="0" fontId="5" fillId="5" borderId="15" xfId="0" applyFont="1" applyFill="1" applyBorder="1" applyAlignment="1">
      <alignment horizontal="left" vertical="center" wrapText="1"/>
    </xf>
    <xf numFmtId="0" fontId="30" fillId="6" borderId="3" xfId="0" applyFont="1" applyFill="1" applyBorder="1" applyAlignment="1" applyProtection="1">
      <alignment horizontal="center" vertical="center"/>
      <protection locked="0"/>
    </xf>
    <xf numFmtId="0" fontId="30" fillId="6" borderId="4" xfId="0" applyFont="1" applyFill="1" applyBorder="1" applyAlignment="1" applyProtection="1">
      <alignment horizontal="center" vertical="center"/>
      <protection locked="0"/>
    </xf>
    <xf numFmtId="0" fontId="30" fillId="6" borderId="5" xfId="0" applyFont="1" applyFill="1" applyBorder="1" applyAlignment="1" applyProtection="1">
      <alignment horizontal="center" vertical="center"/>
      <protection locked="0"/>
    </xf>
    <xf numFmtId="0" fontId="30" fillId="6" borderId="1" xfId="0" applyFont="1" applyFill="1" applyBorder="1" applyAlignment="1" applyProtection="1">
      <alignment horizontal="center" vertical="center" wrapText="1"/>
      <protection locked="0"/>
    </xf>
    <xf numFmtId="0" fontId="30" fillId="6" borderId="3" xfId="0" applyFont="1" applyFill="1" applyBorder="1" applyAlignment="1" applyProtection="1">
      <alignment horizontal="center" vertical="center" wrapText="1"/>
      <protection locked="0"/>
    </xf>
    <xf numFmtId="0" fontId="30" fillId="6" borderId="5" xfId="0" applyFont="1" applyFill="1" applyBorder="1" applyAlignment="1" applyProtection="1">
      <alignment horizontal="center" vertical="center" wrapText="1"/>
      <protection locked="0"/>
    </xf>
    <xf numFmtId="0" fontId="30" fillId="6" borderId="1" xfId="0" applyFont="1" applyFill="1" applyBorder="1" applyAlignment="1" applyProtection="1">
      <alignment horizontal="center" vertical="center"/>
      <protection locked="0"/>
    </xf>
    <xf numFmtId="0" fontId="30" fillId="6" borderId="4" xfId="0" applyFont="1" applyFill="1" applyBorder="1" applyAlignment="1" applyProtection="1">
      <alignment horizontal="center" vertical="center" wrapText="1"/>
      <protection locked="0"/>
    </xf>
    <xf numFmtId="0" fontId="16" fillId="9" borderId="42" xfId="2" applyFont="1" applyFill="1" applyBorder="1" applyAlignment="1">
      <alignment horizontal="center"/>
    </xf>
    <xf numFmtId="0" fontId="16" fillId="9" borderId="44" xfId="2" applyFont="1" applyFill="1" applyBorder="1" applyAlignment="1">
      <alignment horizontal="center"/>
    </xf>
    <xf numFmtId="0" fontId="32" fillId="9" borderId="40" xfId="2" applyFont="1" applyFill="1" applyBorder="1" applyAlignment="1">
      <alignment horizontal="center" vertical="center" wrapText="1"/>
    </xf>
    <xf numFmtId="0" fontId="34" fillId="9" borderId="40" xfId="2" applyFont="1" applyFill="1" applyBorder="1" applyAlignment="1">
      <alignment horizontal="center" vertical="center" wrapText="1"/>
    </xf>
    <xf numFmtId="0" fontId="34" fillId="9" borderId="45" xfId="2" applyFont="1" applyFill="1" applyBorder="1" applyAlignment="1">
      <alignment horizontal="center" vertical="center" wrapText="1"/>
    </xf>
    <xf numFmtId="0" fontId="35" fillId="9" borderId="43" xfId="2" applyFont="1" applyFill="1" applyBorder="1" applyAlignment="1">
      <alignment horizontal="center"/>
    </xf>
    <xf numFmtId="0" fontId="35" fillId="9" borderId="46" xfId="2" applyFont="1" applyFill="1" applyBorder="1" applyAlignment="1">
      <alignment horizontal="center"/>
    </xf>
    <xf numFmtId="165" fontId="0" fillId="16" borderId="28" xfId="0" applyNumberFormat="1" applyFill="1" applyBorder="1" applyAlignment="1">
      <alignment horizontal="center" vertical="center"/>
    </xf>
  </cellXfs>
  <cellStyles count="5">
    <cellStyle name="Hiperligação" xfId="4" builtinId="8"/>
    <cellStyle name="Hiperligação 2" xfId="3" xr:uid="{00000000-0005-0000-0000-000001000000}"/>
    <cellStyle name="Normal" xfId="0" builtinId="0"/>
    <cellStyle name="Normal 2" xfId="2" xr:uid="{00000000-0005-0000-0000-000003000000}"/>
    <cellStyle name="Normal 3" xfId="1" xr:uid="{00000000-0005-0000-0000-000004000000}"/>
  </cellStyles>
  <dxfs count="1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171450</xdr:colOff>
          <xdr:row>0</xdr:row>
          <xdr:rowOff>133350</xdr:rowOff>
        </xdr:from>
        <xdr:to>
          <xdr:col>32</xdr:col>
          <xdr:colOff>19050</xdr:colOff>
          <xdr:row>3</xdr:row>
          <xdr:rowOff>57150</xdr:rowOff>
        </xdr:to>
        <xdr:sp macro="" textlink="">
          <xdr:nvSpPr>
            <xdr:cNvPr id="13313" name="Picture 85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0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244930</xdr:colOff>
      <xdr:row>0</xdr:row>
      <xdr:rowOff>124628</xdr:rowOff>
    </xdr:from>
    <xdr:to>
      <xdr:col>7</xdr:col>
      <xdr:colOff>320221</xdr:colOff>
      <xdr:row>3</xdr:row>
      <xdr:rowOff>21331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30" y="124628"/>
          <a:ext cx="5460999" cy="44098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171450</xdr:colOff>
          <xdr:row>0</xdr:row>
          <xdr:rowOff>133350</xdr:rowOff>
        </xdr:from>
        <xdr:to>
          <xdr:col>32</xdr:col>
          <xdr:colOff>19050</xdr:colOff>
          <xdr:row>3</xdr:row>
          <xdr:rowOff>57150</xdr:rowOff>
        </xdr:to>
        <xdr:sp macro="" textlink="">
          <xdr:nvSpPr>
            <xdr:cNvPr id="63489" name="Picture 85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09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244930</xdr:colOff>
      <xdr:row>0</xdr:row>
      <xdr:rowOff>124628</xdr:rowOff>
    </xdr:from>
    <xdr:to>
      <xdr:col>7</xdr:col>
      <xdr:colOff>453571</xdr:colOff>
      <xdr:row>3</xdr:row>
      <xdr:rowOff>21331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30" y="124628"/>
          <a:ext cx="5142591" cy="46820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171450</xdr:colOff>
          <xdr:row>0</xdr:row>
          <xdr:rowOff>133350</xdr:rowOff>
        </xdr:from>
        <xdr:to>
          <xdr:col>32</xdr:col>
          <xdr:colOff>19050</xdr:colOff>
          <xdr:row>3</xdr:row>
          <xdr:rowOff>57150</xdr:rowOff>
        </xdr:to>
        <xdr:sp macro="" textlink="">
          <xdr:nvSpPr>
            <xdr:cNvPr id="64513" name="Picture 85" hidden="1">
              <a:extLst>
                <a:ext uri="{63B3BB69-23CF-44E3-9099-C40C66FF867C}">
                  <a14:compatExt spid="_x0000_s64513"/>
                </a:ext>
                <a:ext uri="{FF2B5EF4-FFF2-40B4-BE49-F238E27FC236}">
                  <a16:creationId xmlns:a16="http://schemas.microsoft.com/office/drawing/2014/main" id="{00000000-0008-0000-0A00-00000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244930</xdr:colOff>
      <xdr:row>0</xdr:row>
      <xdr:rowOff>124628</xdr:rowOff>
    </xdr:from>
    <xdr:to>
      <xdr:col>7</xdr:col>
      <xdr:colOff>453571</xdr:colOff>
      <xdr:row>3</xdr:row>
      <xdr:rowOff>21331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30" y="124628"/>
          <a:ext cx="5142591" cy="46820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133350</xdr:rowOff>
        </xdr:from>
        <xdr:to>
          <xdr:col>1</xdr:col>
          <xdr:colOff>0</xdr:colOff>
          <xdr:row>3</xdr:row>
          <xdr:rowOff>57150</xdr:rowOff>
        </xdr:to>
        <xdr:sp macro="" textlink="">
          <xdr:nvSpPr>
            <xdr:cNvPr id="65537" name="Picture 85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0B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13607</xdr:colOff>
      <xdr:row>0</xdr:row>
      <xdr:rowOff>56593</xdr:rowOff>
    </xdr:from>
    <xdr:to>
      <xdr:col>9</xdr:col>
      <xdr:colOff>1419676</xdr:colOff>
      <xdr:row>2</xdr:row>
      <xdr:rowOff>143796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678" y="56593"/>
          <a:ext cx="5161641" cy="46820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0</xdr:row>
          <xdr:rowOff>57150</xdr:rowOff>
        </xdr:from>
        <xdr:to>
          <xdr:col>9</xdr:col>
          <xdr:colOff>0</xdr:colOff>
          <xdr:row>2</xdr:row>
          <xdr:rowOff>171450</xdr:rowOff>
        </xdr:to>
        <xdr:sp macro="" textlink="">
          <xdr:nvSpPr>
            <xdr:cNvPr id="65538" name="Object 2" hidden="1">
              <a:extLst>
                <a:ext uri="{63B3BB69-23CF-44E3-9099-C40C66FF867C}">
                  <a14:compatExt spid="_x0000_s65538"/>
                </a:ext>
                <a:ext uri="{FF2B5EF4-FFF2-40B4-BE49-F238E27FC236}">
                  <a16:creationId xmlns:a16="http://schemas.microsoft.com/office/drawing/2014/main" id="{00000000-0008-0000-0B00-00000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2381250</xdr:colOff>
          <xdr:row>0</xdr:row>
          <xdr:rowOff>0</xdr:rowOff>
        </xdr:from>
        <xdr:to>
          <xdr:col>10</xdr:col>
          <xdr:colOff>1304925</xdr:colOff>
          <xdr:row>2</xdr:row>
          <xdr:rowOff>114300</xdr:rowOff>
        </xdr:to>
        <xdr:sp macro="" textlink="">
          <xdr:nvSpPr>
            <xdr:cNvPr id="65541" name="Picture 85" hidden="1">
              <a:extLst>
                <a:ext uri="{63B3BB69-23CF-44E3-9099-C40C66FF867C}">
                  <a14:compatExt spid="_x0000_s65541"/>
                </a:ext>
                <a:ext uri="{FF2B5EF4-FFF2-40B4-BE49-F238E27FC236}">
                  <a16:creationId xmlns:a16="http://schemas.microsoft.com/office/drawing/2014/main" id="{00000000-0008-0000-0B00-000005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171450</xdr:colOff>
          <xdr:row>0</xdr:row>
          <xdr:rowOff>133350</xdr:rowOff>
        </xdr:from>
        <xdr:to>
          <xdr:col>32</xdr:col>
          <xdr:colOff>19050</xdr:colOff>
          <xdr:row>3</xdr:row>
          <xdr:rowOff>57150</xdr:rowOff>
        </xdr:to>
        <xdr:sp macro="" textlink="">
          <xdr:nvSpPr>
            <xdr:cNvPr id="66561" name="Picture 85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0C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244930</xdr:colOff>
      <xdr:row>0</xdr:row>
      <xdr:rowOff>124628</xdr:rowOff>
    </xdr:from>
    <xdr:to>
      <xdr:col>7</xdr:col>
      <xdr:colOff>453571</xdr:colOff>
      <xdr:row>3</xdr:row>
      <xdr:rowOff>21331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30" y="124628"/>
          <a:ext cx="5142591" cy="46820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133350</xdr:rowOff>
        </xdr:from>
        <xdr:to>
          <xdr:col>1</xdr:col>
          <xdr:colOff>0</xdr:colOff>
          <xdr:row>3</xdr:row>
          <xdr:rowOff>57150</xdr:rowOff>
        </xdr:to>
        <xdr:sp macro="" textlink="">
          <xdr:nvSpPr>
            <xdr:cNvPr id="67585" name="Picture 85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00000000-0008-0000-0D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13608</xdr:colOff>
      <xdr:row>0</xdr:row>
      <xdr:rowOff>56593</xdr:rowOff>
    </xdr:from>
    <xdr:to>
      <xdr:col>11</xdr:col>
      <xdr:colOff>167820</xdr:colOff>
      <xdr:row>2</xdr:row>
      <xdr:rowOff>143796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679" y="56593"/>
          <a:ext cx="5161641" cy="46820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0</xdr:colOff>
          <xdr:row>0</xdr:row>
          <xdr:rowOff>57150</xdr:rowOff>
        </xdr:from>
        <xdr:to>
          <xdr:col>15</xdr:col>
          <xdr:colOff>0</xdr:colOff>
          <xdr:row>2</xdr:row>
          <xdr:rowOff>171450</xdr:rowOff>
        </xdr:to>
        <xdr:sp macro="" textlink="">
          <xdr:nvSpPr>
            <xdr:cNvPr id="67586" name="Object 2" hidden="1">
              <a:extLst>
                <a:ext uri="{63B3BB69-23CF-44E3-9099-C40C66FF867C}">
                  <a14:compatExt spid="_x0000_s67586"/>
                </a:ext>
                <a:ext uri="{FF2B5EF4-FFF2-40B4-BE49-F238E27FC236}">
                  <a16:creationId xmlns:a16="http://schemas.microsoft.com/office/drawing/2014/main" id="{00000000-0008-0000-0D00-00000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2428875</xdr:colOff>
          <xdr:row>0</xdr:row>
          <xdr:rowOff>0</xdr:rowOff>
        </xdr:from>
        <xdr:to>
          <xdr:col>17</xdr:col>
          <xdr:colOff>19050</xdr:colOff>
          <xdr:row>2</xdr:row>
          <xdr:rowOff>123825</xdr:rowOff>
        </xdr:to>
        <xdr:sp macro="" textlink="">
          <xdr:nvSpPr>
            <xdr:cNvPr id="67600" name="Picture 85" hidden="1">
              <a:extLst>
                <a:ext uri="{63B3BB69-23CF-44E3-9099-C40C66FF867C}">
                  <a14:compatExt spid="_x0000_s67600"/>
                </a:ext>
                <a:ext uri="{FF2B5EF4-FFF2-40B4-BE49-F238E27FC236}">
                  <a16:creationId xmlns:a16="http://schemas.microsoft.com/office/drawing/2014/main" id="{00000000-0008-0000-0D00-000010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133350</xdr:rowOff>
        </xdr:from>
        <xdr:to>
          <xdr:col>1</xdr:col>
          <xdr:colOff>0</xdr:colOff>
          <xdr:row>3</xdr:row>
          <xdr:rowOff>57150</xdr:rowOff>
        </xdr:to>
        <xdr:sp macro="" textlink="">
          <xdr:nvSpPr>
            <xdr:cNvPr id="52225" name="Picture 85" hidden="1">
              <a:extLst>
                <a:ext uri="{63B3BB69-23CF-44E3-9099-C40C66FF867C}">
                  <a14:compatExt spid="_x0000_s52225"/>
                </a:ext>
                <a:ext uri="{FF2B5EF4-FFF2-40B4-BE49-F238E27FC236}">
                  <a16:creationId xmlns:a16="http://schemas.microsoft.com/office/drawing/2014/main" id="{00000000-0008-0000-0E00-00000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13607</xdr:colOff>
      <xdr:row>0</xdr:row>
      <xdr:rowOff>56593</xdr:rowOff>
    </xdr:from>
    <xdr:to>
      <xdr:col>9</xdr:col>
      <xdr:colOff>162376</xdr:colOff>
      <xdr:row>2</xdr:row>
      <xdr:rowOff>143796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432" y="56593"/>
          <a:ext cx="5120819" cy="46820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0</xdr:row>
          <xdr:rowOff>57150</xdr:rowOff>
        </xdr:from>
        <xdr:to>
          <xdr:col>9</xdr:col>
          <xdr:colOff>0</xdr:colOff>
          <xdr:row>2</xdr:row>
          <xdr:rowOff>171450</xdr:rowOff>
        </xdr:to>
        <xdr:sp macro="" textlink="">
          <xdr:nvSpPr>
            <xdr:cNvPr id="52226" name="Object 2" hidden="1">
              <a:extLst>
                <a:ext uri="{63B3BB69-23CF-44E3-9099-C40C66FF867C}">
                  <a14:compatExt spid="_x0000_s52226"/>
                </a:ext>
                <a:ext uri="{FF2B5EF4-FFF2-40B4-BE49-F238E27FC236}">
                  <a16:creationId xmlns:a16="http://schemas.microsoft.com/office/drawing/2014/main" id="{00000000-0008-0000-0E00-000002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0</xdr:row>
          <xdr:rowOff>0</xdr:rowOff>
        </xdr:from>
        <xdr:to>
          <xdr:col>11</xdr:col>
          <xdr:colOff>0</xdr:colOff>
          <xdr:row>2</xdr:row>
          <xdr:rowOff>114300</xdr:rowOff>
        </xdr:to>
        <xdr:sp macro="" textlink="">
          <xdr:nvSpPr>
            <xdr:cNvPr id="52227" name="Picture 85" hidden="1">
              <a:extLst>
                <a:ext uri="{63B3BB69-23CF-44E3-9099-C40C66FF867C}">
                  <a14:compatExt spid="_x0000_s52227"/>
                </a:ext>
                <a:ext uri="{FF2B5EF4-FFF2-40B4-BE49-F238E27FC236}">
                  <a16:creationId xmlns:a16="http://schemas.microsoft.com/office/drawing/2014/main" id="{00000000-0008-0000-0E00-000003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133350</xdr:rowOff>
        </xdr:from>
        <xdr:to>
          <xdr:col>1</xdr:col>
          <xdr:colOff>0</xdr:colOff>
          <xdr:row>3</xdr:row>
          <xdr:rowOff>57150</xdr:rowOff>
        </xdr:to>
        <xdr:sp macro="" textlink="">
          <xdr:nvSpPr>
            <xdr:cNvPr id="76801" name="Picture 85" hidden="1">
              <a:extLst>
                <a:ext uri="{63B3BB69-23CF-44E3-9099-C40C66FF867C}">
                  <a14:compatExt spid="_x0000_s76801"/>
                </a:ext>
                <a:ext uri="{FF2B5EF4-FFF2-40B4-BE49-F238E27FC236}">
                  <a16:creationId xmlns:a16="http://schemas.microsoft.com/office/drawing/2014/main" id="{00000000-0008-0000-0F00-00000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13607</xdr:colOff>
      <xdr:row>0</xdr:row>
      <xdr:rowOff>56593</xdr:rowOff>
    </xdr:from>
    <xdr:to>
      <xdr:col>9</xdr:col>
      <xdr:colOff>162376</xdr:colOff>
      <xdr:row>2</xdr:row>
      <xdr:rowOff>143796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7782" y="56593"/>
          <a:ext cx="4254044" cy="46820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0</xdr:row>
          <xdr:rowOff>57150</xdr:rowOff>
        </xdr:from>
        <xdr:to>
          <xdr:col>9</xdr:col>
          <xdr:colOff>0</xdr:colOff>
          <xdr:row>2</xdr:row>
          <xdr:rowOff>171450</xdr:rowOff>
        </xdr:to>
        <xdr:sp macro="" textlink="">
          <xdr:nvSpPr>
            <xdr:cNvPr id="76802" name="Object 2" hidden="1">
              <a:extLst>
                <a:ext uri="{63B3BB69-23CF-44E3-9099-C40C66FF867C}">
                  <a14:compatExt spid="_x0000_s76802"/>
                </a:ext>
                <a:ext uri="{FF2B5EF4-FFF2-40B4-BE49-F238E27FC236}">
                  <a16:creationId xmlns:a16="http://schemas.microsoft.com/office/drawing/2014/main" id="{00000000-0008-0000-0F00-000002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0</xdr:row>
          <xdr:rowOff>0</xdr:rowOff>
        </xdr:from>
        <xdr:to>
          <xdr:col>11</xdr:col>
          <xdr:colOff>0</xdr:colOff>
          <xdr:row>2</xdr:row>
          <xdr:rowOff>114300</xdr:rowOff>
        </xdr:to>
        <xdr:sp macro="" textlink="">
          <xdr:nvSpPr>
            <xdr:cNvPr id="76803" name="Object 3" hidden="1">
              <a:extLst>
                <a:ext uri="{63B3BB69-23CF-44E3-9099-C40C66FF867C}">
                  <a14:compatExt spid="_x0000_s76803"/>
                </a:ext>
                <a:ext uri="{FF2B5EF4-FFF2-40B4-BE49-F238E27FC236}">
                  <a16:creationId xmlns:a16="http://schemas.microsoft.com/office/drawing/2014/main" id="{00000000-0008-0000-0F00-000003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133350</xdr:rowOff>
        </xdr:from>
        <xdr:to>
          <xdr:col>1</xdr:col>
          <xdr:colOff>0</xdr:colOff>
          <xdr:row>3</xdr:row>
          <xdr:rowOff>57150</xdr:rowOff>
        </xdr:to>
        <xdr:sp macro="" textlink="">
          <xdr:nvSpPr>
            <xdr:cNvPr id="77825" name="Picture 85" hidden="1">
              <a:extLst>
                <a:ext uri="{63B3BB69-23CF-44E3-9099-C40C66FF867C}">
                  <a14:compatExt spid="_x0000_s77825"/>
                </a:ext>
                <a:ext uri="{FF2B5EF4-FFF2-40B4-BE49-F238E27FC236}">
                  <a16:creationId xmlns:a16="http://schemas.microsoft.com/office/drawing/2014/main" id="{00000000-0008-0000-1000-000001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13607</xdr:colOff>
      <xdr:row>0</xdr:row>
      <xdr:rowOff>56593</xdr:rowOff>
    </xdr:from>
    <xdr:to>
      <xdr:col>9</xdr:col>
      <xdr:colOff>162376</xdr:colOff>
      <xdr:row>2</xdr:row>
      <xdr:rowOff>143796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7782" y="56593"/>
          <a:ext cx="4254044" cy="46820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0</xdr:row>
          <xdr:rowOff>57150</xdr:rowOff>
        </xdr:from>
        <xdr:to>
          <xdr:col>9</xdr:col>
          <xdr:colOff>0</xdr:colOff>
          <xdr:row>2</xdr:row>
          <xdr:rowOff>171450</xdr:rowOff>
        </xdr:to>
        <xdr:sp macro="" textlink="">
          <xdr:nvSpPr>
            <xdr:cNvPr id="77826" name="Object 2" hidden="1">
              <a:extLst>
                <a:ext uri="{63B3BB69-23CF-44E3-9099-C40C66FF867C}">
                  <a14:compatExt spid="_x0000_s77826"/>
                </a:ext>
                <a:ext uri="{FF2B5EF4-FFF2-40B4-BE49-F238E27FC236}">
                  <a16:creationId xmlns:a16="http://schemas.microsoft.com/office/drawing/2014/main" id="{00000000-0008-0000-1000-000002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0</xdr:row>
          <xdr:rowOff>0</xdr:rowOff>
        </xdr:from>
        <xdr:to>
          <xdr:col>11</xdr:col>
          <xdr:colOff>0</xdr:colOff>
          <xdr:row>2</xdr:row>
          <xdr:rowOff>114300</xdr:rowOff>
        </xdr:to>
        <xdr:sp macro="" textlink="">
          <xdr:nvSpPr>
            <xdr:cNvPr id="77827" name="Object 3" hidden="1">
              <a:extLst>
                <a:ext uri="{63B3BB69-23CF-44E3-9099-C40C66FF867C}">
                  <a14:compatExt spid="_x0000_s77827"/>
                </a:ext>
                <a:ext uri="{FF2B5EF4-FFF2-40B4-BE49-F238E27FC236}">
                  <a16:creationId xmlns:a16="http://schemas.microsoft.com/office/drawing/2014/main" id="{00000000-0008-0000-1000-000003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19050</xdr:colOff>
      <xdr:row>0</xdr:row>
      <xdr:rowOff>0</xdr:rowOff>
    </xdr:to>
    <xdr:pic>
      <xdr:nvPicPr>
        <xdr:cNvPr id="2" name="Imagem 4" descr="logoDGE_cor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1150" y="0"/>
          <a:ext cx="19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5781675</xdr:colOff>
      <xdr:row>0</xdr:row>
      <xdr:rowOff>133350</xdr:rowOff>
    </xdr:from>
    <xdr:to>
      <xdr:col>3</xdr:col>
      <xdr:colOff>7134225</xdr:colOff>
      <xdr:row>1</xdr:row>
      <xdr:rowOff>676275</xdr:rowOff>
    </xdr:to>
    <xdr:pic>
      <xdr:nvPicPr>
        <xdr:cNvPr id="3" name="Imagem 5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133350"/>
          <a:ext cx="13525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0</xdr:row>
      <xdr:rowOff>95250</xdr:rowOff>
    </xdr:from>
    <xdr:to>
      <xdr:col>3</xdr:col>
      <xdr:colOff>2724150</xdr:colOff>
      <xdr:row>1</xdr:row>
      <xdr:rowOff>638175</xdr:rowOff>
    </xdr:to>
    <xdr:pic>
      <xdr:nvPicPr>
        <xdr:cNvPr id="4" name="Imagem 6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95250"/>
          <a:ext cx="55340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3429000</xdr:colOff>
      <xdr:row>1</xdr:row>
      <xdr:rowOff>76200</xdr:rowOff>
    </xdr:from>
    <xdr:to>
      <xdr:col>3</xdr:col>
      <xdr:colOff>4705350</xdr:colOff>
      <xdr:row>1</xdr:row>
      <xdr:rowOff>609600</xdr:rowOff>
    </xdr:to>
    <xdr:pic>
      <xdr:nvPicPr>
        <xdr:cNvPr id="5" name="Imagem 7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304800"/>
          <a:ext cx="1276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171450</xdr:colOff>
          <xdr:row>0</xdr:row>
          <xdr:rowOff>133350</xdr:rowOff>
        </xdr:from>
        <xdr:to>
          <xdr:col>32</xdr:col>
          <xdr:colOff>19050</xdr:colOff>
          <xdr:row>3</xdr:row>
          <xdr:rowOff>57150</xdr:rowOff>
        </xdr:to>
        <xdr:sp macro="" textlink="">
          <xdr:nvSpPr>
            <xdr:cNvPr id="56321" name="Picture 85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01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244930</xdr:colOff>
      <xdr:row>0</xdr:row>
      <xdr:rowOff>124628</xdr:rowOff>
    </xdr:from>
    <xdr:to>
      <xdr:col>7</xdr:col>
      <xdr:colOff>453571</xdr:colOff>
      <xdr:row>3</xdr:row>
      <xdr:rowOff>21331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30" y="124628"/>
          <a:ext cx="5142591" cy="4682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171450</xdr:colOff>
          <xdr:row>0</xdr:row>
          <xdr:rowOff>133350</xdr:rowOff>
        </xdr:from>
        <xdr:to>
          <xdr:col>32</xdr:col>
          <xdr:colOff>19050</xdr:colOff>
          <xdr:row>3</xdr:row>
          <xdr:rowOff>57150</xdr:rowOff>
        </xdr:to>
        <xdr:sp macro="" textlink="">
          <xdr:nvSpPr>
            <xdr:cNvPr id="59393" name="Picture 85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2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244930</xdr:colOff>
      <xdr:row>0</xdr:row>
      <xdr:rowOff>124628</xdr:rowOff>
    </xdr:from>
    <xdr:to>
      <xdr:col>7</xdr:col>
      <xdr:colOff>453571</xdr:colOff>
      <xdr:row>3</xdr:row>
      <xdr:rowOff>21331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30" y="124628"/>
          <a:ext cx="5142591" cy="4682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171450</xdr:colOff>
          <xdr:row>0</xdr:row>
          <xdr:rowOff>133350</xdr:rowOff>
        </xdr:from>
        <xdr:to>
          <xdr:col>32</xdr:col>
          <xdr:colOff>19050</xdr:colOff>
          <xdr:row>3</xdr:row>
          <xdr:rowOff>57150</xdr:rowOff>
        </xdr:to>
        <xdr:sp macro="" textlink="">
          <xdr:nvSpPr>
            <xdr:cNvPr id="57345" name="Picture 85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03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244930</xdr:colOff>
      <xdr:row>0</xdr:row>
      <xdr:rowOff>124628</xdr:rowOff>
    </xdr:from>
    <xdr:to>
      <xdr:col>7</xdr:col>
      <xdr:colOff>453571</xdr:colOff>
      <xdr:row>3</xdr:row>
      <xdr:rowOff>21331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30" y="124628"/>
          <a:ext cx="5142591" cy="4682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171450</xdr:colOff>
          <xdr:row>0</xdr:row>
          <xdr:rowOff>133350</xdr:rowOff>
        </xdr:from>
        <xdr:to>
          <xdr:col>32</xdr:col>
          <xdr:colOff>19050</xdr:colOff>
          <xdr:row>3</xdr:row>
          <xdr:rowOff>57150</xdr:rowOff>
        </xdr:to>
        <xdr:sp macro="" textlink="">
          <xdr:nvSpPr>
            <xdr:cNvPr id="58369" name="Picture 85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4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244930</xdr:colOff>
      <xdr:row>0</xdr:row>
      <xdr:rowOff>124628</xdr:rowOff>
    </xdr:from>
    <xdr:to>
      <xdr:col>7</xdr:col>
      <xdr:colOff>453571</xdr:colOff>
      <xdr:row>3</xdr:row>
      <xdr:rowOff>21331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30" y="124628"/>
          <a:ext cx="5142591" cy="4682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133350</xdr:rowOff>
        </xdr:from>
        <xdr:to>
          <xdr:col>1</xdr:col>
          <xdr:colOff>0</xdr:colOff>
          <xdr:row>3</xdr:row>
          <xdr:rowOff>57150</xdr:rowOff>
        </xdr:to>
        <xdr:sp macro="" textlink="">
          <xdr:nvSpPr>
            <xdr:cNvPr id="54273" name="Picture 85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05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13608</xdr:colOff>
      <xdr:row>0</xdr:row>
      <xdr:rowOff>70200</xdr:rowOff>
    </xdr:from>
    <xdr:to>
      <xdr:col>9</xdr:col>
      <xdr:colOff>1419677</xdr:colOff>
      <xdr:row>2</xdr:row>
      <xdr:rowOff>157403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679" y="70200"/>
          <a:ext cx="5161641" cy="46820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0</xdr:row>
          <xdr:rowOff>57150</xdr:rowOff>
        </xdr:from>
        <xdr:to>
          <xdr:col>9</xdr:col>
          <xdr:colOff>0</xdr:colOff>
          <xdr:row>2</xdr:row>
          <xdr:rowOff>171450</xdr:rowOff>
        </xdr:to>
        <xdr:sp macro="" textlink="">
          <xdr:nvSpPr>
            <xdr:cNvPr id="54278" name="Picture 85" hidden="1">
              <a:extLst>
                <a:ext uri="{63B3BB69-23CF-44E3-9099-C40C66FF867C}">
                  <a14:compatExt spid="_x0000_s54278"/>
                </a:ext>
                <a:ext uri="{FF2B5EF4-FFF2-40B4-BE49-F238E27FC236}">
                  <a16:creationId xmlns:a16="http://schemas.microsoft.com/office/drawing/2014/main" id="{00000000-0008-0000-0500-000006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2381250</xdr:colOff>
          <xdr:row>0</xdr:row>
          <xdr:rowOff>28575</xdr:rowOff>
        </xdr:from>
        <xdr:to>
          <xdr:col>10</xdr:col>
          <xdr:colOff>1304925</xdr:colOff>
          <xdr:row>2</xdr:row>
          <xdr:rowOff>142875</xdr:rowOff>
        </xdr:to>
        <xdr:sp macro="" textlink="">
          <xdr:nvSpPr>
            <xdr:cNvPr id="54283" name="Picture 85" hidden="1">
              <a:extLst>
                <a:ext uri="{63B3BB69-23CF-44E3-9099-C40C66FF867C}">
                  <a14:compatExt spid="_x0000_s54283"/>
                </a:ext>
                <a:ext uri="{FF2B5EF4-FFF2-40B4-BE49-F238E27FC236}">
                  <a16:creationId xmlns:a16="http://schemas.microsoft.com/office/drawing/2014/main" id="{00000000-0008-0000-0500-00000B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171450</xdr:colOff>
          <xdr:row>0</xdr:row>
          <xdr:rowOff>133350</xdr:rowOff>
        </xdr:from>
        <xdr:to>
          <xdr:col>32</xdr:col>
          <xdr:colOff>19050</xdr:colOff>
          <xdr:row>3</xdr:row>
          <xdr:rowOff>57150</xdr:rowOff>
        </xdr:to>
        <xdr:sp macro="" textlink="">
          <xdr:nvSpPr>
            <xdr:cNvPr id="60417" name="Picture 85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06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244930</xdr:colOff>
      <xdr:row>0</xdr:row>
      <xdr:rowOff>124628</xdr:rowOff>
    </xdr:from>
    <xdr:to>
      <xdr:col>7</xdr:col>
      <xdr:colOff>453571</xdr:colOff>
      <xdr:row>3</xdr:row>
      <xdr:rowOff>21331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30" y="124628"/>
          <a:ext cx="5142591" cy="4682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171450</xdr:colOff>
          <xdr:row>0</xdr:row>
          <xdr:rowOff>133350</xdr:rowOff>
        </xdr:from>
        <xdr:to>
          <xdr:col>32</xdr:col>
          <xdr:colOff>19050</xdr:colOff>
          <xdr:row>3</xdr:row>
          <xdr:rowOff>57150</xdr:rowOff>
        </xdr:to>
        <xdr:sp macro="" textlink="">
          <xdr:nvSpPr>
            <xdr:cNvPr id="61441" name="Picture 85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07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244930</xdr:colOff>
      <xdr:row>0</xdr:row>
      <xdr:rowOff>124628</xdr:rowOff>
    </xdr:from>
    <xdr:to>
      <xdr:col>7</xdr:col>
      <xdr:colOff>453571</xdr:colOff>
      <xdr:row>3</xdr:row>
      <xdr:rowOff>21331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30" y="124628"/>
          <a:ext cx="5142591" cy="46820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171450</xdr:colOff>
          <xdr:row>0</xdr:row>
          <xdr:rowOff>133350</xdr:rowOff>
        </xdr:from>
        <xdr:to>
          <xdr:col>32</xdr:col>
          <xdr:colOff>19050</xdr:colOff>
          <xdr:row>3</xdr:row>
          <xdr:rowOff>57150</xdr:rowOff>
        </xdr:to>
        <xdr:sp macro="" textlink="">
          <xdr:nvSpPr>
            <xdr:cNvPr id="62465" name="Picture 85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08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244930</xdr:colOff>
      <xdr:row>0</xdr:row>
      <xdr:rowOff>124628</xdr:rowOff>
    </xdr:from>
    <xdr:to>
      <xdr:col>7</xdr:col>
      <xdr:colOff>453571</xdr:colOff>
      <xdr:row>3</xdr:row>
      <xdr:rowOff>21331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30" y="124628"/>
          <a:ext cx="5142591" cy="4682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omments" Target="../comments10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omments" Target="../comments1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2.xml"/><Relationship Id="rId3" Type="http://schemas.openxmlformats.org/officeDocument/2006/relationships/vmlDrawing" Target="../drawings/vmlDrawing12.vml"/><Relationship Id="rId7" Type="http://schemas.openxmlformats.org/officeDocument/2006/relationships/oleObject" Target="../embeddings/oleObject16.bin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oleObject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comments" Target="../comments13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7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4.xml"/><Relationship Id="rId3" Type="http://schemas.openxmlformats.org/officeDocument/2006/relationships/vmlDrawing" Target="../drawings/vmlDrawing14.vml"/><Relationship Id="rId7" Type="http://schemas.openxmlformats.org/officeDocument/2006/relationships/oleObject" Target="../embeddings/oleObject20.bin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oleObject" Target="../embeddings/oleObject23.bin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2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7" Type="http://schemas.openxmlformats.org/officeDocument/2006/relationships/oleObject" Target="../embeddings/oleObject26.bin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oleObject2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oleObject" Target="../embeddings/oleObject29.bin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oleObject2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2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3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omments" Target="../comments4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mments" Target="../comments5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mments" Target="../comments6.xml"/><Relationship Id="rId3" Type="http://schemas.openxmlformats.org/officeDocument/2006/relationships/vmlDrawing" Target="../drawings/vmlDrawing6.vml"/><Relationship Id="rId7" Type="http://schemas.openxmlformats.org/officeDocument/2006/relationships/oleObject" Target="../embeddings/oleObject8.bin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omments" Target="../comments7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omments" Target="../comments8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omments" Target="../comments9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:AL93"/>
  <sheetViews>
    <sheetView showGridLines="0" topLeftCell="A13" zoomScale="70" zoomScaleNormal="70" zoomScaleSheetLayoutView="70" workbookViewId="0">
      <selection activeCell="I32" sqref="I32"/>
    </sheetView>
  </sheetViews>
  <sheetFormatPr defaultColWidth="9.140625" defaultRowHeight="15" x14ac:dyDescent="0.25"/>
  <cols>
    <col min="1" max="1" width="6" style="8" customWidth="1"/>
    <col min="2" max="2" width="26.28515625" style="7" customWidth="1"/>
    <col min="3" max="3" width="6.42578125" style="7" bestFit="1" customWidth="1"/>
    <col min="4" max="34" width="9.28515625" style="7" customWidth="1"/>
    <col min="35" max="35" width="7.28515625" style="6" bestFit="1" customWidth="1"/>
    <col min="36" max="36" width="8.28515625" style="21" bestFit="1" customWidth="1"/>
    <col min="37" max="37" width="54.5703125" style="21" bestFit="1" customWidth="1"/>
    <col min="38" max="38" width="21.42578125" style="21" bestFit="1" customWidth="1"/>
    <col min="39" max="16384" width="9.140625" style="7"/>
  </cols>
  <sheetData>
    <row r="5" spans="1:38" ht="30" customHeight="1" thickBot="1" x14ac:dyDescent="0.3">
      <c r="A5" s="248" t="s">
        <v>268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5"/>
      <c r="AJ5" s="1"/>
      <c r="AL5" s="1"/>
    </row>
    <row r="6" spans="1:38" ht="23.45" customHeight="1" thickBot="1" x14ac:dyDescent="0.3">
      <c r="A6" s="262" t="s">
        <v>88</v>
      </c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 t="s">
        <v>89</v>
      </c>
      <c r="M6" s="262"/>
      <c r="N6" s="262"/>
      <c r="O6" s="266" t="s">
        <v>239</v>
      </c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8"/>
      <c r="AC6" s="262" t="s">
        <v>52</v>
      </c>
      <c r="AD6" s="262"/>
      <c r="AE6" s="262"/>
      <c r="AF6" s="262"/>
      <c r="AG6" s="262"/>
      <c r="AH6" s="262"/>
      <c r="AI6" s="59"/>
      <c r="AJ6" s="59"/>
      <c r="AK6" s="104" t="s">
        <v>18</v>
      </c>
      <c r="AL6" s="1"/>
    </row>
    <row r="7" spans="1:38" ht="29.25" customHeight="1" thickBot="1" x14ac:dyDescent="0.3">
      <c r="A7" s="263" t="s">
        <v>122</v>
      </c>
      <c r="B7" s="264"/>
      <c r="C7" s="264"/>
      <c r="D7" s="264"/>
      <c r="E7" s="264"/>
      <c r="F7" s="264"/>
      <c r="G7" s="264"/>
      <c r="H7" s="264"/>
      <c r="I7" s="264"/>
      <c r="J7" s="264"/>
      <c r="K7" s="265"/>
      <c r="L7" s="272"/>
      <c r="M7" s="272"/>
      <c r="N7" s="272"/>
      <c r="O7" s="269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1"/>
      <c r="AC7" s="259" t="s">
        <v>67</v>
      </c>
      <c r="AD7" s="260"/>
      <c r="AE7" s="260"/>
      <c r="AF7" s="260"/>
      <c r="AG7" s="260"/>
      <c r="AH7" s="261"/>
      <c r="AI7" s="60"/>
      <c r="AJ7" s="1"/>
      <c r="AK7" s="103" t="s">
        <v>5</v>
      </c>
    </row>
    <row r="8" spans="1:38" ht="36" customHeight="1" x14ac:dyDescent="0.25">
      <c r="A8" s="252" t="s">
        <v>24</v>
      </c>
      <c r="B8" s="253"/>
      <c r="C8" s="252" t="s">
        <v>70</v>
      </c>
      <c r="D8" s="273" t="s">
        <v>4</v>
      </c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5"/>
      <c r="AI8" s="9"/>
      <c r="AJ8" s="25">
        <f>SUM($D$10:$AH$10)</f>
        <v>41</v>
      </c>
      <c r="AK8" s="89" t="s">
        <v>80</v>
      </c>
      <c r="AL8" s="256" t="s">
        <v>34</v>
      </c>
    </row>
    <row r="9" spans="1:38" ht="25.5" customHeight="1" thickBot="1" x14ac:dyDescent="0.3">
      <c r="A9" s="254"/>
      <c r="B9" s="255"/>
      <c r="C9" s="254"/>
      <c r="D9" s="28">
        <v>20</v>
      </c>
      <c r="E9" s="28">
        <v>21</v>
      </c>
      <c r="F9" s="28">
        <v>22</v>
      </c>
      <c r="G9" s="28">
        <v>23</v>
      </c>
      <c r="H9" s="28">
        <v>24</v>
      </c>
      <c r="I9" s="28">
        <v>25</v>
      </c>
      <c r="J9" s="28">
        <v>26</v>
      </c>
      <c r="K9" s="28">
        <v>27</v>
      </c>
      <c r="L9" s="28">
        <v>28</v>
      </c>
      <c r="M9" s="28">
        <v>29</v>
      </c>
      <c r="N9" s="28">
        <v>30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11"/>
      <c r="AJ9" s="26">
        <f>SUM($D$11:$AH$11)</f>
        <v>21</v>
      </c>
      <c r="AK9" s="2" t="s">
        <v>81</v>
      </c>
      <c r="AL9" s="257"/>
    </row>
    <row r="10" spans="1:38" ht="24.95" customHeight="1" x14ac:dyDescent="0.25">
      <c r="A10" s="244" t="s">
        <v>5</v>
      </c>
      <c r="B10" s="251" t="s">
        <v>80</v>
      </c>
      <c r="C10" s="241"/>
      <c r="D10" s="142">
        <f>SUM(D11:D12)</f>
        <v>0</v>
      </c>
      <c r="E10" s="142">
        <f t="shared" ref="E10" si="0">SUM(E11:E12)</f>
        <v>0</v>
      </c>
      <c r="F10" s="142">
        <f t="shared" ref="F10" si="1">SUM(F11:F12)</f>
        <v>0</v>
      </c>
      <c r="G10" s="142">
        <f t="shared" ref="G10" si="2">SUM(G11:G12)</f>
        <v>0</v>
      </c>
      <c r="H10" s="142">
        <f t="shared" ref="H10:AH10" si="3">SUM(H11:H12)</f>
        <v>0</v>
      </c>
      <c r="I10" s="142">
        <f t="shared" si="3"/>
        <v>0</v>
      </c>
      <c r="J10" s="142">
        <f t="shared" si="3"/>
        <v>0</v>
      </c>
      <c r="K10" s="142">
        <f t="shared" si="3"/>
        <v>0</v>
      </c>
      <c r="L10" s="142">
        <f t="shared" si="3"/>
        <v>0</v>
      </c>
      <c r="M10" s="142">
        <v>22</v>
      </c>
      <c r="N10" s="142">
        <v>19</v>
      </c>
      <c r="O10" s="142">
        <f t="shared" ref="O10" si="4">SUM(O11:O12)</f>
        <v>0</v>
      </c>
      <c r="P10" s="142">
        <f t="shared" ref="P10" si="5">SUM(P11:P12)</f>
        <v>0</v>
      </c>
      <c r="Q10" s="142">
        <f t="shared" si="3"/>
        <v>0</v>
      </c>
      <c r="R10" s="142">
        <f t="shared" si="3"/>
        <v>0</v>
      </c>
      <c r="S10" s="142">
        <f t="shared" si="3"/>
        <v>0</v>
      </c>
      <c r="T10" s="142">
        <f t="shared" si="3"/>
        <v>0</v>
      </c>
      <c r="U10" s="142">
        <f t="shared" si="3"/>
        <v>0</v>
      </c>
      <c r="V10" s="142">
        <f>SUM(V11:V12)</f>
        <v>0</v>
      </c>
      <c r="W10" s="142">
        <f t="shared" ref="W10" si="6">SUM(W11:W12)</f>
        <v>0</v>
      </c>
      <c r="X10" s="142">
        <f t="shared" ref="X10" si="7">SUM(X11:X12)</f>
        <v>0</v>
      </c>
      <c r="Y10" s="142">
        <f t="shared" ref="Y10" si="8">SUM(Y11:Y12)</f>
        <v>0</v>
      </c>
      <c r="Z10" s="142">
        <f t="shared" si="3"/>
        <v>0</v>
      </c>
      <c r="AA10" s="142">
        <f t="shared" si="3"/>
        <v>0</v>
      </c>
      <c r="AB10" s="142">
        <f t="shared" si="3"/>
        <v>0</v>
      </c>
      <c r="AC10" s="142">
        <f t="shared" si="3"/>
        <v>0</v>
      </c>
      <c r="AD10" s="142">
        <f t="shared" si="3"/>
        <v>0</v>
      </c>
      <c r="AE10" s="142">
        <f t="shared" si="3"/>
        <v>0</v>
      </c>
      <c r="AF10" s="142">
        <f t="shared" si="3"/>
        <v>0</v>
      </c>
      <c r="AG10" s="142">
        <f t="shared" si="3"/>
        <v>0</v>
      </c>
      <c r="AH10" s="142">
        <f t="shared" si="3"/>
        <v>0</v>
      </c>
      <c r="AI10" s="12"/>
      <c r="AJ10" s="26">
        <f>SUM($D$12:$AH$12)</f>
        <v>20</v>
      </c>
      <c r="AK10" s="2" t="s">
        <v>82</v>
      </c>
      <c r="AL10" s="257"/>
    </row>
    <row r="11" spans="1:38" ht="24.95" customHeight="1" x14ac:dyDescent="0.25">
      <c r="A11" s="245"/>
      <c r="B11" s="239" t="s">
        <v>81</v>
      </c>
      <c r="C11" s="240"/>
      <c r="D11" s="45"/>
      <c r="E11" s="45"/>
      <c r="F11" s="45"/>
      <c r="G11" s="45"/>
      <c r="H11" s="45"/>
      <c r="I11" s="45"/>
      <c r="J11" s="45"/>
      <c r="K11" s="45"/>
      <c r="L11" s="45"/>
      <c r="M11" s="45">
        <v>12</v>
      </c>
      <c r="N11" s="45">
        <v>9</v>
      </c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12"/>
      <c r="AJ11" s="26">
        <f>SUM($D$13:$AH$13)</f>
        <v>0</v>
      </c>
      <c r="AK11" s="2" t="s">
        <v>84</v>
      </c>
      <c r="AL11" s="257"/>
    </row>
    <row r="12" spans="1:38" ht="24.95" customHeight="1" thickBot="1" x14ac:dyDescent="0.3">
      <c r="A12" s="245"/>
      <c r="B12" s="239" t="s">
        <v>82</v>
      </c>
      <c r="C12" s="240"/>
      <c r="D12" s="45"/>
      <c r="E12" s="45"/>
      <c r="F12" s="45"/>
      <c r="G12" s="45"/>
      <c r="H12" s="45"/>
      <c r="I12" s="45"/>
      <c r="J12" s="45"/>
      <c r="K12" s="45"/>
      <c r="L12" s="45"/>
      <c r="M12" s="45">
        <v>10</v>
      </c>
      <c r="N12" s="45">
        <v>10</v>
      </c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12"/>
      <c r="AJ12" s="90">
        <f>SUM($D$14:$AH$14)</f>
        <v>2</v>
      </c>
      <c r="AK12" s="91" t="s">
        <v>50</v>
      </c>
      <c r="AL12" s="258"/>
    </row>
    <row r="13" spans="1:38" ht="24.95" customHeight="1" x14ac:dyDescent="0.25">
      <c r="A13" s="245"/>
      <c r="B13" s="242" t="s">
        <v>84</v>
      </c>
      <c r="C13" s="242"/>
      <c r="D13" s="46"/>
      <c r="E13" s="46"/>
      <c r="F13" s="46"/>
      <c r="G13" s="46"/>
      <c r="H13" s="46"/>
      <c r="I13" s="46"/>
      <c r="J13" s="46"/>
      <c r="K13" s="46"/>
      <c r="L13" s="46"/>
      <c r="M13" s="46">
        <v>0</v>
      </c>
      <c r="N13" s="46">
        <v>0</v>
      </c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12"/>
      <c r="AJ13" s="96">
        <f>SUM($D$15:$AH$15)</f>
        <v>2</v>
      </c>
      <c r="AK13" s="63" t="s">
        <v>7</v>
      </c>
      <c r="AL13" s="249" t="s">
        <v>20</v>
      </c>
    </row>
    <row r="14" spans="1:38" ht="24.95" customHeight="1" thickBot="1" x14ac:dyDescent="0.3">
      <c r="A14" s="245"/>
      <c r="B14" s="239" t="s">
        <v>50</v>
      </c>
      <c r="C14" s="240"/>
      <c r="D14" s="46"/>
      <c r="E14" s="46"/>
      <c r="F14" s="46"/>
      <c r="G14" s="46"/>
      <c r="H14" s="46"/>
      <c r="I14" s="46"/>
      <c r="J14" s="46"/>
      <c r="K14" s="46"/>
      <c r="L14" s="46"/>
      <c r="M14" s="46">
        <v>1</v>
      </c>
      <c r="N14" s="46">
        <v>1</v>
      </c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12"/>
      <c r="AJ14" s="97">
        <f>SUM($D$16:$AH$16)</f>
        <v>2</v>
      </c>
      <c r="AK14" s="27" t="s">
        <v>19</v>
      </c>
      <c r="AL14" s="250"/>
    </row>
    <row r="15" spans="1:38" ht="24.95" customHeight="1" x14ac:dyDescent="0.25">
      <c r="A15" s="245"/>
      <c r="B15" s="242" t="s">
        <v>7</v>
      </c>
      <c r="C15" s="242"/>
      <c r="D15" s="46"/>
      <c r="E15" s="46"/>
      <c r="F15" s="46"/>
      <c r="G15" s="46"/>
      <c r="H15" s="46"/>
      <c r="I15" s="46"/>
      <c r="J15" s="46"/>
      <c r="K15" s="46"/>
      <c r="L15" s="46"/>
      <c r="M15" s="46">
        <v>1</v>
      </c>
      <c r="N15" s="46">
        <v>1</v>
      </c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12"/>
      <c r="AJ15" s="25">
        <f>COUNTIF($D$17:$AH$17,"1º ciclo")</f>
        <v>0</v>
      </c>
      <c r="AK15" s="89" t="s">
        <v>10</v>
      </c>
      <c r="AL15" s="256" t="s">
        <v>21</v>
      </c>
    </row>
    <row r="16" spans="1:38" ht="24.95" customHeight="1" x14ac:dyDescent="0.25">
      <c r="A16" s="245"/>
      <c r="B16" s="242" t="s">
        <v>229</v>
      </c>
      <c r="C16" s="242"/>
      <c r="D16" s="46"/>
      <c r="E16" s="46"/>
      <c r="F16" s="46"/>
      <c r="G16" s="46"/>
      <c r="H16" s="46"/>
      <c r="I16" s="46"/>
      <c r="J16" s="46"/>
      <c r="K16" s="46"/>
      <c r="L16" s="46"/>
      <c r="M16" s="46">
        <v>1</v>
      </c>
      <c r="N16" s="46">
        <v>1</v>
      </c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12"/>
      <c r="AJ16" s="26">
        <f>COUNTIF($D$17:$AH$17,"2º ciclo")</f>
        <v>0</v>
      </c>
      <c r="AK16" s="2" t="s">
        <v>11</v>
      </c>
      <c r="AL16" s="257"/>
    </row>
    <row r="17" spans="1:38" ht="24.95" customHeight="1" x14ac:dyDescent="0.25">
      <c r="A17" s="245"/>
      <c r="B17" s="242" t="s">
        <v>21</v>
      </c>
      <c r="C17" s="242"/>
      <c r="D17" s="46"/>
      <c r="E17" s="46"/>
      <c r="F17" s="46"/>
      <c r="G17" s="46"/>
      <c r="H17" s="46"/>
      <c r="I17" s="46"/>
      <c r="J17" s="46"/>
      <c r="K17" s="46"/>
      <c r="L17" s="46"/>
      <c r="M17" s="46" t="s">
        <v>27</v>
      </c>
      <c r="N17" s="46" t="s">
        <v>27</v>
      </c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12"/>
      <c r="AJ17" s="26">
        <f>COUNTIF($D$17:$AH$17,"3º ciclo")</f>
        <v>2</v>
      </c>
      <c r="AK17" s="2" t="s">
        <v>12</v>
      </c>
      <c r="AL17" s="257"/>
    </row>
    <row r="18" spans="1:38" ht="24.95" customHeight="1" x14ac:dyDescent="0.25">
      <c r="A18" s="245"/>
      <c r="B18" s="242" t="s">
        <v>6</v>
      </c>
      <c r="C18" s="242"/>
      <c r="D18" s="46"/>
      <c r="E18" s="46"/>
      <c r="F18" s="46"/>
      <c r="G18" s="46"/>
      <c r="H18" s="46"/>
      <c r="I18" s="46"/>
      <c r="J18" s="46"/>
      <c r="K18" s="46"/>
      <c r="L18" s="46"/>
      <c r="M18" s="46" t="s">
        <v>29</v>
      </c>
      <c r="N18" s="46" t="s">
        <v>29</v>
      </c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11"/>
      <c r="AJ18" s="26">
        <f>COUNTIF($D$17:$AH$17,"secundário")</f>
        <v>0</v>
      </c>
      <c r="AK18" s="2" t="s">
        <v>87</v>
      </c>
      <c r="AL18" s="257"/>
    </row>
    <row r="19" spans="1:38" ht="24.75" customHeight="1" x14ac:dyDescent="0.25">
      <c r="A19" s="245"/>
      <c r="B19" s="242" t="s">
        <v>32</v>
      </c>
      <c r="C19" s="242"/>
      <c r="D19" s="48"/>
      <c r="E19" s="48"/>
      <c r="F19" s="48"/>
      <c r="G19" s="48"/>
      <c r="H19" s="48"/>
      <c r="I19" s="48"/>
      <c r="J19" s="48"/>
      <c r="K19" s="48"/>
      <c r="L19" s="48"/>
      <c r="M19" s="48" t="s">
        <v>48</v>
      </c>
      <c r="N19" s="48" t="s">
        <v>48</v>
      </c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11"/>
      <c r="AJ19" s="26">
        <f>COUNTIF($D$17:$AH$17,"profissional")</f>
        <v>0</v>
      </c>
      <c r="AK19" s="2" t="s">
        <v>85</v>
      </c>
      <c r="AL19" s="257"/>
    </row>
    <row r="20" spans="1:38" ht="24.95" customHeight="1" thickBot="1" x14ac:dyDescent="0.3">
      <c r="A20" s="245"/>
      <c r="B20" s="239" t="s">
        <v>71</v>
      </c>
      <c r="C20" s="240"/>
      <c r="D20" s="47"/>
      <c r="E20" s="47"/>
      <c r="F20" s="47"/>
      <c r="G20" s="47"/>
      <c r="H20" s="47"/>
      <c r="I20" s="47"/>
      <c r="J20" s="47"/>
      <c r="K20" s="47"/>
      <c r="L20" s="47"/>
      <c r="M20" s="47" t="s">
        <v>72</v>
      </c>
      <c r="N20" s="47" t="s">
        <v>72</v>
      </c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11"/>
      <c r="AJ20" s="90">
        <f>COUNTIF($D$17:$AH$17,"vários")</f>
        <v>0</v>
      </c>
      <c r="AK20" s="91" t="s">
        <v>241</v>
      </c>
      <c r="AL20" s="258"/>
    </row>
    <row r="21" spans="1:38" ht="50.25" customHeight="1" thickBot="1" x14ac:dyDescent="0.3">
      <c r="A21" s="245"/>
      <c r="B21" s="239" t="s">
        <v>74</v>
      </c>
      <c r="C21" s="240"/>
      <c r="D21" s="47"/>
      <c r="E21" s="47"/>
      <c r="F21" s="47"/>
      <c r="G21" s="47"/>
      <c r="H21" s="47"/>
      <c r="I21" s="47"/>
      <c r="J21" s="47"/>
      <c r="K21" s="47"/>
      <c r="L21" s="47"/>
      <c r="M21" s="47" t="s">
        <v>56</v>
      </c>
      <c r="N21" s="47" t="s">
        <v>56</v>
      </c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11"/>
      <c r="AJ21" s="100">
        <f>COUNTA($D$15:$AH$15)</f>
        <v>2</v>
      </c>
      <c r="AK21" s="213" t="s">
        <v>22</v>
      </c>
      <c r="AL21" s="214"/>
    </row>
    <row r="22" spans="1:38" ht="38.25" customHeight="1" thickBot="1" x14ac:dyDescent="0.3">
      <c r="A22" s="245"/>
      <c r="B22" s="247" t="s">
        <v>37</v>
      </c>
      <c r="C22" s="247"/>
      <c r="D22" s="47"/>
      <c r="E22" s="47"/>
      <c r="F22" s="47"/>
      <c r="G22" s="47"/>
      <c r="H22" s="47"/>
      <c r="I22" s="47"/>
      <c r="J22" s="47"/>
      <c r="K22" s="47"/>
      <c r="L22" s="47"/>
      <c r="M22" s="47" t="s">
        <v>39</v>
      </c>
      <c r="N22" s="47" t="s">
        <v>39</v>
      </c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12"/>
      <c r="AJ22" s="25">
        <f>COUNTIF($D$18:$AH$18,"Sede")</f>
        <v>2</v>
      </c>
      <c r="AK22" s="89" t="s">
        <v>8</v>
      </c>
      <c r="AL22" s="225" t="s">
        <v>6</v>
      </c>
    </row>
    <row r="23" spans="1:38" ht="51" customHeight="1" x14ac:dyDescent="0.25">
      <c r="A23" s="245"/>
      <c r="B23" s="235" t="s">
        <v>49</v>
      </c>
      <c r="C23" s="236"/>
      <c r="D23" s="217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9"/>
      <c r="AI23" s="13"/>
      <c r="AJ23" s="26">
        <f>COUNTIF($D$18:$AH$18,"Outro")</f>
        <v>0</v>
      </c>
      <c r="AK23" s="2" t="s">
        <v>9</v>
      </c>
      <c r="AL23" s="224"/>
    </row>
    <row r="24" spans="1:38" ht="39" customHeight="1" thickBot="1" x14ac:dyDescent="0.3">
      <c r="A24" s="246" t="s">
        <v>24</v>
      </c>
      <c r="B24" s="246"/>
      <c r="C24" s="30" t="s">
        <v>70</v>
      </c>
      <c r="D24" s="28">
        <v>20</v>
      </c>
      <c r="E24" s="28">
        <v>21</v>
      </c>
      <c r="F24" s="28">
        <v>22</v>
      </c>
      <c r="G24" s="28">
        <v>23</v>
      </c>
      <c r="H24" s="28">
        <v>24</v>
      </c>
      <c r="I24" s="28">
        <v>25</v>
      </c>
      <c r="J24" s="28">
        <v>26</v>
      </c>
      <c r="K24" s="28">
        <v>27</v>
      </c>
      <c r="L24" s="28">
        <v>28</v>
      </c>
      <c r="M24" s="28">
        <v>29</v>
      </c>
      <c r="N24" s="28">
        <v>30</v>
      </c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12"/>
      <c r="AJ24" s="90">
        <f>COUNTIF($D$18:$AH$18,"Vários")</f>
        <v>0</v>
      </c>
      <c r="AK24" s="91" t="s">
        <v>75</v>
      </c>
      <c r="AL24" s="226"/>
    </row>
    <row r="25" spans="1:38" ht="25.5" customHeight="1" x14ac:dyDescent="0.25">
      <c r="A25" s="243" t="s">
        <v>23</v>
      </c>
      <c r="B25" s="241" t="s">
        <v>80</v>
      </c>
      <c r="C25" s="241"/>
      <c r="D25" s="142">
        <f>SUM(D26:D27)</f>
        <v>0</v>
      </c>
      <c r="E25" s="142">
        <f t="shared" ref="E25:G25" si="9">SUM(E26:E27)</f>
        <v>0</v>
      </c>
      <c r="F25" s="142">
        <f t="shared" si="9"/>
        <v>0</v>
      </c>
      <c r="G25" s="142">
        <f t="shared" si="9"/>
        <v>0</v>
      </c>
      <c r="H25" s="142">
        <f t="shared" ref="H25:AH25" si="10">SUM(H26:H27)</f>
        <v>0</v>
      </c>
      <c r="I25" s="142">
        <v>20</v>
      </c>
      <c r="J25" s="142"/>
      <c r="K25" s="142">
        <f t="shared" si="10"/>
        <v>0</v>
      </c>
      <c r="L25" s="142">
        <f t="shared" si="10"/>
        <v>0</v>
      </c>
      <c r="M25" s="142">
        <f>SUM(M26:M27)</f>
        <v>0</v>
      </c>
      <c r="N25" s="142">
        <f t="shared" ref="N25" si="11">SUM(N26:N27)</f>
        <v>0</v>
      </c>
      <c r="O25" s="142">
        <f t="shared" ref="O25" si="12">SUM(O26:O27)</f>
        <v>0</v>
      </c>
      <c r="P25" s="142">
        <f t="shared" ref="P25" si="13">SUM(P26:P27)</f>
        <v>0</v>
      </c>
      <c r="Q25" s="142">
        <f t="shared" si="10"/>
        <v>0</v>
      </c>
      <c r="R25" s="142">
        <f t="shared" si="10"/>
        <v>0</v>
      </c>
      <c r="S25" s="142">
        <f t="shared" si="10"/>
        <v>0</v>
      </c>
      <c r="T25" s="142">
        <f t="shared" si="10"/>
        <v>0</v>
      </c>
      <c r="U25" s="142">
        <f t="shared" si="10"/>
        <v>0</v>
      </c>
      <c r="V25" s="142">
        <f>SUM(V26:V27)</f>
        <v>0</v>
      </c>
      <c r="W25" s="142">
        <f t="shared" ref="W25" si="14">SUM(W26:W27)</f>
        <v>0</v>
      </c>
      <c r="X25" s="142">
        <f t="shared" ref="X25" si="15">SUM(X26:X27)</f>
        <v>0</v>
      </c>
      <c r="Y25" s="142">
        <f t="shared" ref="Y25" si="16">SUM(Y26:Y27)</f>
        <v>0</v>
      </c>
      <c r="Z25" s="142">
        <f t="shared" si="10"/>
        <v>0</v>
      </c>
      <c r="AA25" s="142">
        <f t="shared" si="10"/>
        <v>0</v>
      </c>
      <c r="AB25" s="142">
        <f t="shared" si="10"/>
        <v>0</v>
      </c>
      <c r="AC25" s="142">
        <f t="shared" si="10"/>
        <v>0</v>
      </c>
      <c r="AD25" s="142">
        <f t="shared" si="10"/>
        <v>0</v>
      </c>
      <c r="AE25" s="142">
        <f t="shared" si="10"/>
        <v>0</v>
      </c>
      <c r="AF25" s="142">
        <f t="shared" si="10"/>
        <v>0</v>
      </c>
      <c r="AG25" s="142">
        <f t="shared" si="10"/>
        <v>0</v>
      </c>
      <c r="AH25" s="142">
        <f t="shared" si="10"/>
        <v>0</v>
      </c>
      <c r="AI25" s="12"/>
      <c r="AJ25" s="96">
        <f>COUNTIF($D$19:$AH$19,"V. Estudo")</f>
        <v>0</v>
      </c>
      <c r="AK25" s="77" t="s">
        <v>13</v>
      </c>
      <c r="AL25" s="221" t="s">
        <v>17</v>
      </c>
    </row>
    <row r="26" spans="1:38" ht="25.5" customHeight="1" x14ac:dyDescent="0.25">
      <c r="A26" s="243"/>
      <c r="B26" s="239" t="s">
        <v>81</v>
      </c>
      <c r="C26" s="240"/>
      <c r="D26" s="16"/>
      <c r="E26" s="16"/>
      <c r="F26" s="16"/>
      <c r="G26" s="16"/>
      <c r="H26" s="16"/>
      <c r="I26" s="16">
        <v>7</v>
      </c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2"/>
      <c r="AJ26" s="26">
        <f>COUNTIF($D$19:$AH$19,"Curso profissional")</f>
        <v>0</v>
      </c>
      <c r="AK26" s="3" t="s">
        <v>14</v>
      </c>
      <c r="AL26" s="221"/>
    </row>
    <row r="27" spans="1:38" ht="25.5" customHeight="1" x14ac:dyDescent="0.25">
      <c r="A27" s="243"/>
      <c r="B27" s="239" t="s">
        <v>82</v>
      </c>
      <c r="C27" s="240"/>
      <c r="D27" s="16"/>
      <c r="E27" s="16"/>
      <c r="F27" s="16"/>
      <c r="G27" s="16"/>
      <c r="H27" s="16"/>
      <c r="I27" s="16">
        <v>13</v>
      </c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2"/>
      <c r="AJ27" s="26">
        <f>COUNTIF($D$19:$AH$19,"Currículo Ed. Fís.")</f>
        <v>0</v>
      </c>
      <c r="AK27" s="3" t="s">
        <v>15</v>
      </c>
      <c r="AL27" s="221"/>
    </row>
    <row r="28" spans="1:38" ht="24.95" customHeight="1" x14ac:dyDescent="0.25">
      <c r="A28" s="243"/>
      <c r="B28" s="242" t="s">
        <v>84</v>
      </c>
      <c r="C28" s="242"/>
      <c r="D28" s="17"/>
      <c r="E28" s="17"/>
      <c r="F28" s="17"/>
      <c r="G28" s="17"/>
      <c r="H28" s="17"/>
      <c r="I28" s="17">
        <v>0</v>
      </c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2"/>
      <c r="AJ28" s="26">
        <f>COUNTIF($D$19:$AH$19,"Flexib. Curricular")</f>
        <v>2</v>
      </c>
      <c r="AK28" s="3" t="s">
        <v>47</v>
      </c>
      <c r="AL28" s="221"/>
    </row>
    <row r="29" spans="1:38" ht="24.95" customHeight="1" x14ac:dyDescent="0.25">
      <c r="A29" s="243"/>
      <c r="B29" s="242" t="s">
        <v>21</v>
      </c>
      <c r="C29" s="242"/>
      <c r="D29" s="17"/>
      <c r="E29" s="17"/>
      <c r="F29" s="17"/>
      <c r="G29" s="17"/>
      <c r="H29" s="17"/>
      <c r="I29" s="17" t="s">
        <v>46</v>
      </c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2"/>
      <c r="AJ29" s="26">
        <f>COUNTIF($D$19:$AH$19,"Ação Formação")</f>
        <v>0</v>
      </c>
      <c r="AK29" s="3" t="s">
        <v>40</v>
      </c>
      <c r="AL29" s="221"/>
    </row>
    <row r="30" spans="1:38" ht="24.95" customHeight="1" x14ac:dyDescent="0.25">
      <c r="A30" s="243"/>
      <c r="B30" s="247" t="s">
        <v>33</v>
      </c>
      <c r="C30" s="247"/>
      <c r="D30" s="18"/>
      <c r="E30" s="18"/>
      <c r="F30" s="18"/>
      <c r="G30" s="18"/>
      <c r="H30" s="18"/>
      <c r="I30" s="18" t="s">
        <v>46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2"/>
      <c r="AJ30" s="26">
        <f>COUNTIF($D$19:$AH$19,"Tutoria")</f>
        <v>0</v>
      </c>
      <c r="AK30" s="3" t="s">
        <v>79</v>
      </c>
      <c r="AL30" s="221"/>
    </row>
    <row r="31" spans="1:38" ht="24.95" customHeight="1" thickBot="1" x14ac:dyDescent="0.3">
      <c r="A31" s="243"/>
      <c r="B31" s="239" t="s">
        <v>74</v>
      </c>
      <c r="C31" s="240"/>
      <c r="D31" s="18"/>
      <c r="E31" s="18"/>
      <c r="F31" s="18"/>
      <c r="G31" s="18"/>
      <c r="H31" s="18"/>
      <c r="I31" s="18" t="s">
        <v>62</v>
      </c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2"/>
      <c r="AJ31" s="97">
        <f>COUNTIF($D$19:$AH$19,"Outro")</f>
        <v>0</v>
      </c>
      <c r="AK31" s="78" t="s">
        <v>16</v>
      </c>
      <c r="AL31" s="221"/>
    </row>
    <row r="32" spans="1:38" ht="24.95" customHeight="1" x14ac:dyDescent="0.25">
      <c r="A32" s="243"/>
      <c r="B32" s="237" t="s">
        <v>234</v>
      </c>
      <c r="C32" s="238"/>
      <c r="D32" s="18"/>
      <c r="E32" s="18"/>
      <c r="F32" s="18"/>
      <c r="G32" s="18"/>
      <c r="H32" s="18"/>
      <c r="I32" s="18">
        <v>5</v>
      </c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2"/>
      <c r="AJ32" s="25">
        <f>COUNTIF($D$20:$AH$20,"Manhã")</f>
        <v>2</v>
      </c>
      <c r="AK32" s="89" t="s">
        <v>76</v>
      </c>
      <c r="AL32" s="220" t="s">
        <v>71</v>
      </c>
    </row>
    <row r="33" spans="1:38" ht="31.5" customHeight="1" x14ac:dyDescent="0.25">
      <c r="A33" s="243"/>
      <c r="B33" s="241" t="s">
        <v>36</v>
      </c>
      <c r="C33" s="241"/>
      <c r="D33" s="234" t="s">
        <v>35</v>
      </c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A33" s="234"/>
      <c r="AB33" s="234"/>
      <c r="AC33" s="234"/>
      <c r="AD33" s="234"/>
      <c r="AE33" s="234"/>
      <c r="AF33" s="234"/>
      <c r="AG33" s="234"/>
      <c r="AH33" s="234"/>
      <c r="AI33" s="12"/>
      <c r="AJ33" s="26">
        <f>COUNTIF($D$20:$AH$20,"Tarde")</f>
        <v>0</v>
      </c>
      <c r="AK33" s="2" t="s">
        <v>77</v>
      </c>
      <c r="AL33" s="221"/>
    </row>
    <row r="34" spans="1:38" ht="24.95" customHeight="1" thickBot="1" x14ac:dyDescent="0.3">
      <c r="A34" s="243"/>
      <c r="B34" s="233" t="s">
        <v>274</v>
      </c>
      <c r="C34" s="233"/>
      <c r="D34" s="16"/>
      <c r="E34" s="29"/>
      <c r="F34" s="29"/>
      <c r="G34" s="29"/>
      <c r="H34" s="29"/>
      <c r="I34" s="29" t="s">
        <v>279</v>
      </c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11"/>
      <c r="AJ34" s="90">
        <f>COUNTIF($D$20:$AH$20,"Todo o dia")</f>
        <v>0</v>
      </c>
      <c r="AK34" s="91" t="s">
        <v>78</v>
      </c>
      <c r="AL34" s="222"/>
    </row>
    <row r="35" spans="1:38" ht="24.95" customHeight="1" x14ac:dyDescent="0.25">
      <c r="A35" s="243"/>
      <c r="B35" s="233" t="s">
        <v>275</v>
      </c>
      <c r="C35" s="233"/>
      <c r="D35" s="19"/>
      <c r="E35" s="19"/>
      <c r="F35" s="19"/>
      <c r="G35" s="19"/>
      <c r="H35" s="19"/>
      <c r="I35" s="19" t="s">
        <v>279</v>
      </c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2"/>
      <c r="AJ35" s="81">
        <f>COUNTIF($D$21:$AH$21,"atletismo")</f>
        <v>0</v>
      </c>
      <c r="AK35" s="92" t="s">
        <v>53</v>
      </c>
      <c r="AL35" s="223" t="s">
        <v>52</v>
      </c>
    </row>
    <row r="36" spans="1:38" ht="24.95" customHeight="1" x14ac:dyDescent="0.25">
      <c r="A36" s="243"/>
      <c r="B36" s="233" t="s">
        <v>276</v>
      </c>
      <c r="C36" s="233"/>
      <c r="D36" s="20"/>
      <c r="E36" s="20"/>
      <c r="F36" s="20"/>
      <c r="G36" s="20"/>
      <c r="H36" s="20"/>
      <c r="I36" s="20" t="s">
        <v>279</v>
      </c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12"/>
      <c r="AJ36" s="72">
        <f>COUNTIF($D$21:$AH$21,"natação")</f>
        <v>0</v>
      </c>
      <c r="AK36" s="10" t="s">
        <v>54</v>
      </c>
      <c r="AL36" s="223"/>
    </row>
    <row r="37" spans="1:38" ht="24.95" customHeight="1" x14ac:dyDescent="0.25">
      <c r="A37" s="243"/>
      <c r="B37" s="233" t="s">
        <v>277</v>
      </c>
      <c r="C37" s="233"/>
      <c r="D37" s="19"/>
      <c r="E37" s="19"/>
      <c r="F37" s="19"/>
      <c r="G37" s="19"/>
      <c r="H37" s="19"/>
      <c r="I37" s="19" t="s">
        <v>279</v>
      </c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2"/>
      <c r="AJ37" s="72">
        <f>COUNTIF($D$21:$AH$21,"golfe")</f>
        <v>0</v>
      </c>
      <c r="AK37" s="10" t="s">
        <v>55</v>
      </c>
      <c r="AL37" s="223"/>
    </row>
    <row r="38" spans="1:38" ht="24.95" customHeight="1" x14ac:dyDescent="0.25">
      <c r="A38" s="243"/>
      <c r="B38" s="233" t="s">
        <v>278</v>
      </c>
      <c r="C38" s="233"/>
      <c r="D38" s="19"/>
      <c r="E38" s="19"/>
      <c r="F38" s="19"/>
      <c r="G38" s="19"/>
      <c r="H38" s="19"/>
      <c r="I38" s="19" t="s">
        <v>279</v>
      </c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2"/>
      <c r="AJ38" s="72">
        <f>COUNTIF($D$21:$AH$21,"canoagem")</f>
        <v>2</v>
      </c>
      <c r="AK38" s="10" t="s">
        <v>56</v>
      </c>
      <c r="AL38" s="223"/>
    </row>
    <row r="39" spans="1:38" ht="24.95" customHeight="1" x14ac:dyDescent="0.25">
      <c r="A39" s="243"/>
      <c r="B39" s="233"/>
      <c r="C39" s="233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15"/>
      <c r="AJ39" s="72">
        <f>COUNTIF($D$21:$AH$21,"remo")</f>
        <v>0</v>
      </c>
      <c r="AK39" s="10" t="s">
        <v>57</v>
      </c>
      <c r="AL39" s="223"/>
    </row>
    <row r="40" spans="1:38" ht="24.95" customHeight="1" x14ac:dyDescent="0.25">
      <c r="A40" s="243"/>
      <c r="B40" s="233"/>
      <c r="C40" s="233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12"/>
      <c r="AJ40" s="72">
        <f>COUNTIF($D$21:$AH$21,"surfing")</f>
        <v>0</v>
      </c>
      <c r="AK40" s="10" t="s">
        <v>58</v>
      </c>
      <c r="AL40" s="223"/>
    </row>
    <row r="41" spans="1:38" ht="24.95" customHeight="1" x14ac:dyDescent="0.25">
      <c r="A41" s="243"/>
      <c r="B41" s="233"/>
      <c r="C41" s="233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J41" s="72">
        <f>COUNTIF($D$21:$AH$21,"vela")</f>
        <v>0</v>
      </c>
      <c r="AK41" s="10" t="s">
        <v>59</v>
      </c>
      <c r="AL41" s="223"/>
    </row>
    <row r="42" spans="1:38" ht="24.95" customHeight="1" x14ac:dyDescent="0.25">
      <c r="AJ42" s="72">
        <f>COUNTIF($D$21:$AH$21,"canoagem e remo")</f>
        <v>0</v>
      </c>
      <c r="AK42" s="10" t="s">
        <v>60</v>
      </c>
      <c r="AL42" s="223"/>
    </row>
    <row r="43" spans="1:38" ht="24.95" customHeight="1" x14ac:dyDescent="0.25">
      <c r="AJ43" s="72">
        <f>COUNTIF($D$21:$AH$21,"canoagem e surfing")</f>
        <v>0</v>
      </c>
      <c r="AK43" s="10" t="s">
        <v>61</v>
      </c>
      <c r="AL43" s="223"/>
    </row>
    <row r="44" spans="1:38" ht="21.75" customHeight="1" x14ac:dyDescent="0.25">
      <c r="AJ44" s="72">
        <f>COUNTIF($D$21:$AH$21,"canoagem e vela")</f>
        <v>0</v>
      </c>
      <c r="AK44" s="10" t="s">
        <v>62</v>
      </c>
      <c r="AL44" s="223"/>
    </row>
    <row r="45" spans="1:38" ht="21.75" customHeight="1" x14ac:dyDescent="0.25">
      <c r="AJ45" s="72">
        <f>COUNTIF($D$21:$AH$21,"remo e surfing")</f>
        <v>0</v>
      </c>
      <c r="AK45" s="10" t="s">
        <v>63</v>
      </c>
      <c r="AL45" s="223"/>
    </row>
    <row r="46" spans="1:38" ht="21.75" customHeight="1" x14ac:dyDescent="0.25">
      <c r="AJ46" s="72">
        <f>COUNTIF($D$21:$AH$21,"remo e vela")</f>
        <v>0</v>
      </c>
      <c r="AK46" s="10" t="s">
        <v>64</v>
      </c>
      <c r="AL46" s="223"/>
    </row>
    <row r="47" spans="1:38" ht="21.75" customHeight="1" x14ac:dyDescent="0.25">
      <c r="AJ47" s="72">
        <f>COUNTIF($D$21:$AH$21,"surfing e vela")</f>
        <v>0</v>
      </c>
      <c r="AK47" s="10" t="s">
        <v>65</v>
      </c>
      <c r="AL47" s="223"/>
    </row>
    <row r="48" spans="1:38" ht="21.75" customHeight="1" x14ac:dyDescent="0.25">
      <c r="AJ48" s="72">
        <f>COUNTIF($D$21:$AH$21,"canoagem, remo e surfing")</f>
        <v>0</v>
      </c>
      <c r="AK48" s="10" t="s">
        <v>66</v>
      </c>
      <c r="AL48" s="223"/>
    </row>
    <row r="49" spans="35:38" ht="21.75" customHeight="1" x14ac:dyDescent="0.25">
      <c r="AJ49" s="72">
        <f>COUNTIF($D$21:$AH$21,"canoagem, remo e vela")</f>
        <v>0</v>
      </c>
      <c r="AK49" s="10" t="s">
        <v>67</v>
      </c>
      <c r="AL49" s="223"/>
    </row>
    <row r="50" spans="35:38" ht="21.75" customHeight="1" x14ac:dyDescent="0.25">
      <c r="AJ50" s="72">
        <f>COUNTIF($D$21:$AH$21,"remo, surfing e vela")</f>
        <v>0</v>
      </c>
      <c r="AK50" s="10" t="s">
        <v>68</v>
      </c>
      <c r="AL50" s="223"/>
    </row>
    <row r="51" spans="35:38" ht="21.75" customHeight="1" x14ac:dyDescent="0.25">
      <c r="AJ51" s="72">
        <f>COUNTIF($D$21:$AH$21,"canoagem, remo, surfing e vela")</f>
        <v>0</v>
      </c>
      <c r="AK51" s="10" t="s">
        <v>69</v>
      </c>
      <c r="AL51" s="223"/>
    </row>
    <row r="52" spans="35:38" ht="21.75" customHeight="1" thickBot="1" x14ac:dyDescent="0.3">
      <c r="AJ52" s="90">
        <f>COUNTIF($D$22:$AG$22,"Sim")</f>
        <v>0</v>
      </c>
      <c r="AK52" s="101" t="s">
        <v>37</v>
      </c>
      <c r="AL52" s="102"/>
    </row>
    <row r="53" spans="35:38" ht="21.75" customHeight="1" x14ac:dyDescent="0.25">
      <c r="AJ53" s="99">
        <f>AJ8/AJ21</f>
        <v>20.5</v>
      </c>
      <c r="AK53" s="88" t="s">
        <v>230</v>
      </c>
    </row>
    <row r="54" spans="35:38" ht="21.75" customHeight="1" thickBot="1" x14ac:dyDescent="0.3">
      <c r="AJ54" s="52">
        <f>AJ13/AJ21</f>
        <v>1</v>
      </c>
      <c r="AK54" s="53" t="s">
        <v>231</v>
      </c>
    </row>
    <row r="55" spans="35:38" ht="21.75" customHeight="1" thickBot="1" x14ac:dyDescent="0.3"/>
    <row r="56" spans="35:38" ht="18" customHeight="1" thickBot="1" x14ac:dyDescent="0.3">
      <c r="AJ56" s="1"/>
      <c r="AK56" s="103" t="s">
        <v>23</v>
      </c>
      <c r="AL56" s="4"/>
    </row>
    <row r="57" spans="35:38" ht="18" customHeight="1" x14ac:dyDescent="0.25">
      <c r="AJ57" s="25">
        <f>SUM($D$25:$AH$25)</f>
        <v>20</v>
      </c>
      <c r="AK57" s="89" t="s">
        <v>80</v>
      </c>
      <c r="AL57" s="225" t="s">
        <v>34</v>
      </c>
    </row>
    <row r="58" spans="35:38" ht="18" customHeight="1" x14ac:dyDescent="0.25">
      <c r="AJ58" s="26">
        <f>SUM($D$26:$AH$26)</f>
        <v>7</v>
      </c>
      <c r="AK58" s="2" t="s">
        <v>81</v>
      </c>
      <c r="AL58" s="224"/>
    </row>
    <row r="59" spans="35:38" ht="18" customHeight="1" x14ac:dyDescent="0.25">
      <c r="AJ59" s="26">
        <f>SUM($D$27:$AH$27)</f>
        <v>13</v>
      </c>
      <c r="AK59" s="2" t="s">
        <v>82</v>
      </c>
      <c r="AL59" s="224"/>
    </row>
    <row r="60" spans="35:38" ht="18" customHeight="1" thickBot="1" x14ac:dyDescent="0.3">
      <c r="AJ60" s="90">
        <f>SUM($D$28:$AH$28)</f>
        <v>0</v>
      </c>
      <c r="AK60" s="91" t="s">
        <v>84</v>
      </c>
      <c r="AL60" s="226"/>
    </row>
    <row r="61" spans="35:38" ht="18" customHeight="1" x14ac:dyDescent="0.25">
      <c r="AI61" s="14"/>
      <c r="AJ61" s="96">
        <f>COUNTIF($D$29:$AH$29,"1º ciclo")</f>
        <v>0</v>
      </c>
      <c r="AK61" s="63" t="s">
        <v>10</v>
      </c>
      <c r="AL61" s="224" t="s">
        <v>21</v>
      </c>
    </row>
    <row r="62" spans="35:38" ht="18" customHeight="1" x14ac:dyDescent="0.25">
      <c r="AI62" s="14"/>
      <c r="AJ62" s="26">
        <f>COUNTIF($D$29:$AG$29,"2º ciclo")</f>
        <v>0</v>
      </c>
      <c r="AK62" s="2" t="s">
        <v>11</v>
      </c>
      <c r="AL62" s="224"/>
    </row>
    <row r="63" spans="35:38" ht="18" customHeight="1" x14ac:dyDescent="0.25">
      <c r="AI63" s="14"/>
      <c r="AJ63" s="26">
        <f>COUNTIF($D$29:$AG$29,"3º ciclo")</f>
        <v>0</v>
      </c>
      <c r="AK63" s="2" t="s">
        <v>12</v>
      </c>
      <c r="AL63" s="224"/>
    </row>
    <row r="64" spans="35:38" ht="18" customHeight="1" x14ac:dyDescent="0.25">
      <c r="AI64" s="14"/>
      <c r="AJ64" s="26">
        <f>COUNTIF($D$29:$AH$29,"secundário")</f>
        <v>0</v>
      </c>
      <c r="AK64" s="2" t="s">
        <v>87</v>
      </c>
      <c r="AL64" s="224"/>
    </row>
    <row r="65" spans="29:38" ht="18" customHeight="1" x14ac:dyDescent="0.25">
      <c r="AI65" s="14"/>
      <c r="AJ65" s="26">
        <f>COUNTIF($D$29:$AH$29,"Profissional")</f>
        <v>0</v>
      </c>
      <c r="AK65" s="2" t="s">
        <v>85</v>
      </c>
      <c r="AL65" s="224"/>
    </row>
    <row r="66" spans="29:38" ht="18" customHeight="1" thickBot="1" x14ac:dyDescent="0.3">
      <c r="AI66" s="14"/>
      <c r="AJ66" s="97">
        <f>COUNTIF($D$29:$AH$29,"Vários")</f>
        <v>1</v>
      </c>
      <c r="AK66" s="27" t="s">
        <v>86</v>
      </c>
      <c r="AL66" s="224"/>
    </row>
    <row r="67" spans="29:38" ht="18" customHeight="1" x14ac:dyDescent="0.25">
      <c r="AJ67" s="70">
        <f>COUNTIF($D$30:$AH$30,"Sede")</f>
        <v>0</v>
      </c>
      <c r="AK67" s="89" t="s">
        <v>8</v>
      </c>
      <c r="AL67" s="227" t="s">
        <v>6</v>
      </c>
    </row>
    <row r="68" spans="29:38" ht="18" customHeight="1" x14ac:dyDescent="0.25">
      <c r="AJ68" s="72">
        <f>COUNTIF($D$30:$AH$30,"Outro")</f>
        <v>0</v>
      </c>
      <c r="AK68" s="2" t="s">
        <v>9</v>
      </c>
      <c r="AL68" s="228"/>
    </row>
    <row r="69" spans="29:38" ht="18" customHeight="1" thickBot="1" x14ac:dyDescent="0.3">
      <c r="AJ69" s="73">
        <f>COUNTIF($D$30:$AH$30,"Vários")</f>
        <v>1</v>
      </c>
      <c r="AK69" s="91" t="s">
        <v>75</v>
      </c>
      <c r="AL69" s="229"/>
    </row>
    <row r="70" spans="29:38" ht="18" customHeight="1" x14ac:dyDescent="0.25">
      <c r="AJ70" s="81">
        <f>COUNTIF($D$31:$AH$31,"atletismo")</f>
        <v>0</v>
      </c>
      <c r="AK70" s="92" t="s">
        <v>53</v>
      </c>
      <c r="AL70" s="223" t="s">
        <v>52</v>
      </c>
    </row>
    <row r="71" spans="29:38" ht="18" customHeight="1" x14ac:dyDescent="0.25">
      <c r="AJ71" s="72">
        <f>COUNTIF($D$31:$AH$31,"natação")</f>
        <v>0</v>
      </c>
      <c r="AK71" s="10" t="s">
        <v>54</v>
      </c>
      <c r="AL71" s="223"/>
    </row>
    <row r="72" spans="29:38" ht="18" customHeight="1" x14ac:dyDescent="0.25">
      <c r="AJ72" s="72">
        <f>COUNTIF($D$31:$AH$31,"golfe")</f>
        <v>0</v>
      </c>
      <c r="AK72" s="10" t="s">
        <v>55</v>
      </c>
      <c r="AL72" s="223"/>
    </row>
    <row r="73" spans="29:38" ht="18" customHeight="1" x14ac:dyDescent="0.25">
      <c r="AJ73" s="72">
        <f>COUNTIF($D$31:$AH$31,"canoagem")</f>
        <v>0</v>
      </c>
      <c r="AK73" s="10" t="s">
        <v>56</v>
      </c>
      <c r="AL73" s="223"/>
    </row>
    <row r="74" spans="29:38" ht="18" customHeight="1" x14ac:dyDescent="0.25">
      <c r="AJ74" s="72">
        <f>COUNTIF($D$31:$AH$31,"remo")</f>
        <v>0</v>
      </c>
      <c r="AK74" s="10" t="s">
        <v>57</v>
      </c>
      <c r="AL74" s="223"/>
    </row>
    <row r="75" spans="29:38" ht="18" customHeight="1" x14ac:dyDescent="0.25">
      <c r="AJ75" s="72">
        <f>COUNTIF($D$31:$AH$31,"surfing")</f>
        <v>0</v>
      </c>
      <c r="AK75" s="10" t="s">
        <v>58</v>
      </c>
      <c r="AL75" s="223"/>
    </row>
    <row r="76" spans="29:38" ht="18" customHeight="1" x14ac:dyDescent="0.25">
      <c r="AC76" s="14"/>
      <c r="AJ76" s="72">
        <f>COUNTIF($D$31:$AH$31,"vela")</f>
        <v>0</v>
      </c>
      <c r="AK76" s="10" t="s">
        <v>59</v>
      </c>
      <c r="AL76" s="223"/>
    </row>
    <row r="77" spans="29:38" ht="18" customHeight="1" x14ac:dyDescent="0.25">
      <c r="AC77" s="14"/>
      <c r="AJ77" s="72">
        <f>COUNTIF($D$31:$AH$31,"atletismo")</f>
        <v>0</v>
      </c>
      <c r="AK77" s="10" t="s">
        <v>60</v>
      </c>
      <c r="AL77" s="223"/>
    </row>
    <row r="78" spans="29:38" ht="18" customHeight="1" x14ac:dyDescent="0.25">
      <c r="AC78" s="14"/>
      <c r="AJ78" s="72">
        <f>COUNTIF($D$31:$AH$31,"canoagem e surfing")</f>
        <v>0</v>
      </c>
      <c r="AK78" s="10" t="s">
        <v>61</v>
      </c>
      <c r="AL78" s="223"/>
    </row>
    <row r="79" spans="29:38" ht="18" customHeight="1" x14ac:dyDescent="0.25">
      <c r="AJ79" s="72">
        <f>COUNTIF($D$31:$AH$31,"canoagem e vela")</f>
        <v>1</v>
      </c>
      <c r="AK79" s="10" t="s">
        <v>62</v>
      </c>
      <c r="AL79" s="223"/>
    </row>
    <row r="80" spans="29:38" ht="18" customHeight="1" x14ac:dyDescent="0.25">
      <c r="AC80" s="61"/>
      <c r="AJ80" s="72">
        <f>COUNTIF($D$31:$AH$31,"remo e surfing")</f>
        <v>0</v>
      </c>
      <c r="AK80" s="10" t="s">
        <v>63</v>
      </c>
      <c r="AL80" s="223"/>
    </row>
    <row r="81" spans="29:38" ht="18" customHeight="1" x14ac:dyDescent="0.25">
      <c r="AC81" s="61"/>
      <c r="AJ81" s="72">
        <f>COUNTIF($D$31:$AH$31,"remo e vela")</f>
        <v>0</v>
      </c>
      <c r="AK81" s="10" t="s">
        <v>64</v>
      </c>
      <c r="AL81" s="223"/>
    </row>
    <row r="82" spans="29:38" ht="18" customHeight="1" x14ac:dyDescent="0.25">
      <c r="AC82" s="61"/>
      <c r="AJ82" s="72">
        <f>COUNTIF($D$31:$AH$31,"surfing e vela")</f>
        <v>0</v>
      </c>
      <c r="AK82" s="10" t="s">
        <v>65</v>
      </c>
      <c r="AL82" s="223"/>
    </row>
    <row r="83" spans="29:38" ht="18" customHeight="1" x14ac:dyDescent="0.25">
      <c r="AC83" s="61"/>
      <c r="AJ83" s="72">
        <f>COUNTIF($D$31:$AH$31,"canoagem, remo e surfing")</f>
        <v>0</v>
      </c>
      <c r="AK83" s="10" t="s">
        <v>66</v>
      </c>
      <c r="AL83" s="223"/>
    </row>
    <row r="84" spans="29:38" ht="18" customHeight="1" x14ac:dyDescent="0.25">
      <c r="AC84" s="61"/>
      <c r="AJ84" s="72">
        <f>COUNTIF($D$31:$AH$31,"canoagem, remo e vela")</f>
        <v>0</v>
      </c>
      <c r="AK84" s="10" t="s">
        <v>67</v>
      </c>
      <c r="AL84" s="223"/>
    </row>
    <row r="85" spans="29:38" ht="18" customHeight="1" x14ac:dyDescent="0.25">
      <c r="AC85" s="61"/>
      <c r="AJ85" s="72">
        <f>COUNTIF($D$31:$AH$31,"remo, surfing e vela")</f>
        <v>0</v>
      </c>
      <c r="AK85" s="10" t="s">
        <v>68</v>
      </c>
      <c r="AL85" s="223"/>
    </row>
    <row r="86" spans="29:38" ht="18" customHeight="1" thickBot="1" x14ac:dyDescent="0.3">
      <c r="AC86" s="61"/>
      <c r="AJ86" s="82">
        <f>COUNTIF($D$31:$AH$31,"canoagem, remo, surfing e vela")</f>
        <v>0</v>
      </c>
      <c r="AK86" s="93" t="s">
        <v>69</v>
      </c>
      <c r="AL86" s="223"/>
    </row>
    <row r="87" spans="29:38" ht="18" customHeight="1" x14ac:dyDescent="0.25">
      <c r="AJ87" s="25">
        <f>SUM(D32:AH32)</f>
        <v>5</v>
      </c>
      <c r="AK87" s="89" t="s">
        <v>233</v>
      </c>
      <c r="AL87" s="230" t="s">
        <v>20</v>
      </c>
    </row>
    <row r="88" spans="29:38" ht="18" customHeight="1" thickBot="1" x14ac:dyDescent="0.3">
      <c r="AJ88" s="90">
        <f>COUNTA(D34:AH41)</f>
        <v>5</v>
      </c>
      <c r="AK88" s="91" t="s">
        <v>237</v>
      </c>
      <c r="AL88" s="231"/>
    </row>
    <row r="89" spans="29:38" ht="18" customHeight="1" thickBot="1" x14ac:dyDescent="0.3">
      <c r="AJ89" s="98">
        <f>COUNTA(D32:AH32)</f>
        <v>1</v>
      </c>
      <c r="AK89" s="215" t="s">
        <v>51</v>
      </c>
      <c r="AL89" s="216"/>
    </row>
    <row r="90" spans="29:38" ht="18" customHeight="1" x14ac:dyDescent="0.25">
      <c r="AJ90" s="94">
        <f>AJ57/AJ89</f>
        <v>20</v>
      </c>
      <c r="AK90" s="95" t="s">
        <v>232</v>
      </c>
      <c r="AL90" s="62"/>
    </row>
    <row r="91" spans="29:38" ht="18" customHeight="1" x14ac:dyDescent="0.25">
      <c r="AJ91" s="55">
        <f>AJ88/AJ89</f>
        <v>5</v>
      </c>
      <c r="AK91" s="56" t="s">
        <v>235</v>
      </c>
      <c r="AL91" s="232"/>
    </row>
    <row r="92" spans="29:38" ht="18" customHeight="1" x14ac:dyDescent="0.25">
      <c r="AJ92" s="55">
        <f>AJ88/AJ89</f>
        <v>5</v>
      </c>
      <c r="AK92" s="57" t="s">
        <v>236</v>
      </c>
      <c r="AL92" s="232"/>
    </row>
    <row r="93" spans="29:38" ht="18" customHeight="1" x14ac:dyDescent="0.25">
      <c r="AJ93" s="55">
        <f>AJ57/AJ87</f>
        <v>4</v>
      </c>
      <c r="AK93" s="56" t="s">
        <v>238</v>
      </c>
      <c r="AL93" s="62"/>
    </row>
  </sheetData>
  <mergeCells count="63">
    <mergeCell ref="L7:N7"/>
    <mergeCell ref="AC6:AH6"/>
    <mergeCell ref="D8:AH8"/>
    <mergeCell ref="B11:C11"/>
    <mergeCell ref="B12:C12"/>
    <mergeCell ref="A5:AH5"/>
    <mergeCell ref="AL13:AL14"/>
    <mergeCell ref="B10:C10"/>
    <mergeCell ref="B13:C13"/>
    <mergeCell ref="B15:C15"/>
    <mergeCell ref="A8:B9"/>
    <mergeCell ref="C8:C9"/>
    <mergeCell ref="B14:C14"/>
    <mergeCell ref="AL15:AL20"/>
    <mergeCell ref="AL8:AL12"/>
    <mergeCell ref="AC7:AH7"/>
    <mergeCell ref="A6:K6"/>
    <mergeCell ref="A7:K7"/>
    <mergeCell ref="O6:AB6"/>
    <mergeCell ref="O7:AB7"/>
    <mergeCell ref="L6:N6"/>
    <mergeCell ref="A25:A41"/>
    <mergeCell ref="A10:A23"/>
    <mergeCell ref="A24:B24"/>
    <mergeCell ref="B26:C26"/>
    <mergeCell ref="B27:C27"/>
    <mergeCell ref="B30:C30"/>
    <mergeCell ref="B33:C33"/>
    <mergeCell ref="B34:C34"/>
    <mergeCell ref="B35:C35"/>
    <mergeCell ref="B36:C36"/>
    <mergeCell ref="B37:C37"/>
    <mergeCell ref="B38:C38"/>
    <mergeCell ref="B39:C39"/>
    <mergeCell ref="B28:C28"/>
    <mergeCell ref="B29:C29"/>
    <mergeCell ref="B22:C22"/>
    <mergeCell ref="B20:C20"/>
    <mergeCell ref="B21:C21"/>
    <mergeCell ref="B16:C16"/>
    <mergeCell ref="B19:C19"/>
    <mergeCell ref="B18:C18"/>
    <mergeCell ref="B17:C17"/>
    <mergeCell ref="AL91:AL92"/>
    <mergeCell ref="AL22:AL24"/>
    <mergeCell ref="AL25:AL31"/>
    <mergeCell ref="B40:C40"/>
    <mergeCell ref="D33:AH33"/>
    <mergeCell ref="B23:C23"/>
    <mergeCell ref="B32:C32"/>
    <mergeCell ref="B31:C31"/>
    <mergeCell ref="B41:C41"/>
    <mergeCell ref="B25:C25"/>
    <mergeCell ref="AK21:AL21"/>
    <mergeCell ref="AK89:AL89"/>
    <mergeCell ref="D23:AH23"/>
    <mergeCell ref="AL32:AL34"/>
    <mergeCell ref="AL35:AL51"/>
    <mergeCell ref="AL61:AL66"/>
    <mergeCell ref="AL57:AL60"/>
    <mergeCell ref="AL70:AL86"/>
    <mergeCell ref="AL67:AL69"/>
    <mergeCell ref="AL87:AL88"/>
  </mergeCells>
  <conditionalFormatting sqref="A7 L7:O7 AC7">
    <cfRule type="containsBlanks" dxfId="12" priority="2">
      <formula>LEN(TRIM(A7))=0</formula>
    </cfRule>
  </conditionalFormatting>
  <conditionalFormatting sqref="D32:AH32">
    <cfRule type="containsBlanks" dxfId="11" priority="1">
      <formula>LEN(TRIM(D32))=0</formula>
    </cfRule>
  </conditionalFormatting>
  <pageMargins left="0.25" right="0.25" top="0.75" bottom="0.75" header="0.3" footer="0.3"/>
  <pageSetup paperSize="9" scale="46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13313" r:id="rId4">
          <objectPr defaultSize="0" autoPict="0" r:id="rId5">
            <anchor moveWithCells="1" sizeWithCells="1">
              <from>
                <xdr:col>28</xdr:col>
                <xdr:colOff>171450</xdr:colOff>
                <xdr:row>0</xdr:row>
                <xdr:rowOff>133350</xdr:rowOff>
              </from>
              <to>
                <xdr:col>32</xdr:col>
                <xdr:colOff>19050</xdr:colOff>
                <xdr:row>3</xdr:row>
                <xdr:rowOff>57150</xdr:rowOff>
              </to>
            </anchor>
          </objectPr>
        </oleObject>
      </mc:Choice>
      <mc:Fallback>
        <oleObject progId="Word.Picture.8" shapeId="13313" r:id="rId4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000-000000000000}">
          <x14:formula1>
            <xm:f>dados_1!$B$2:$B$7</xm:f>
          </x14:formula1>
          <xm:sqref>D17:AH17 D29:AH29</xm:sqref>
        </x14:dataValidation>
        <x14:dataValidation type="list" allowBlank="1" showInputMessage="1" showErrorMessage="1" xr:uid="{00000000-0002-0000-0000-000001000000}">
          <x14:formula1>
            <xm:f>dados_1!$B$9:$B$11</xm:f>
          </x14:formula1>
          <xm:sqref>D18:AH18 D30:AH30</xm:sqref>
        </x14:dataValidation>
        <x14:dataValidation type="list" allowBlank="1" showInputMessage="1" showErrorMessage="1" xr:uid="{00000000-0002-0000-0000-000002000000}">
          <x14:formula1>
            <xm:f>dados_1!$B$13:$B$19</xm:f>
          </x14:formula1>
          <xm:sqref>D19:AH19</xm:sqref>
        </x14:dataValidation>
        <x14:dataValidation type="list" allowBlank="1" showInputMessage="1" showErrorMessage="1" xr:uid="{00000000-0002-0000-0000-000003000000}">
          <x14:formula1>
            <xm:f>dados_1!$B$22:$B$24</xm:f>
          </x14:formula1>
          <xm:sqref>D20:AH20</xm:sqref>
        </x14:dataValidation>
        <x14:dataValidation type="list" allowBlank="1" showInputMessage="1" showErrorMessage="1" xr:uid="{00000000-0002-0000-0000-000004000000}">
          <x14:formula1>
            <xm:f>dados_1!$B$26:$B$27</xm:f>
          </x14:formula1>
          <xm:sqref>D22:AH22</xm:sqref>
        </x14:dataValidation>
        <x14:dataValidation type="list" allowBlank="1" showInputMessage="1" showErrorMessage="1" xr:uid="{00000000-0002-0000-0000-000005000000}">
          <x14:formula1>
            <xm:f>dados_1!$E$3:$E$19</xm:f>
          </x14:formula1>
          <xm:sqref>D21:AH21 AC7 D31:AH31</xm:sqref>
        </x14:dataValidation>
        <x14:dataValidation type="list" allowBlank="1" showInputMessage="1" showErrorMessage="1" xr:uid="{00000000-0002-0000-0000-000006000000}">
          <x14:formula1>
            <xm:f>dados_1!$H$3:$H$75</xm:f>
          </x14:formula1>
          <xm:sqref>A7</xm:sqref>
        </x14:dataValidation>
        <x14:dataValidation type="list" allowBlank="1" showInputMessage="1" showErrorMessage="1" xr:uid="{00000000-0002-0000-0000-000007000000}">
          <x14:formula1>
            <xm:f>dados_2!$D$4:$D$27</xm:f>
          </x14:formula1>
          <xm:sqref>O7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5:AL93"/>
  <sheetViews>
    <sheetView showGridLines="0" topLeftCell="A17" zoomScale="70" zoomScaleNormal="70" zoomScaleSheetLayoutView="70" workbookViewId="0">
      <selection activeCell="AH32" sqref="AH32"/>
    </sheetView>
  </sheetViews>
  <sheetFormatPr defaultColWidth="9.140625" defaultRowHeight="15" x14ac:dyDescent="0.25"/>
  <cols>
    <col min="1" max="1" width="6" style="8" customWidth="1"/>
    <col min="2" max="2" width="26.28515625" style="7" customWidth="1"/>
    <col min="3" max="3" width="4.5703125" style="7" customWidth="1"/>
    <col min="4" max="34" width="9.28515625" style="7" customWidth="1"/>
    <col min="35" max="35" width="7.28515625" style="6" bestFit="1" customWidth="1"/>
    <col min="36" max="36" width="8.28515625" style="21" bestFit="1" customWidth="1"/>
    <col min="37" max="37" width="54.5703125" style="21" bestFit="1" customWidth="1"/>
    <col min="38" max="38" width="21.42578125" style="21" bestFit="1" customWidth="1"/>
    <col min="39" max="16384" width="9.140625" style="7"/>
  </cols>
  <sheetData>
    <row r="5" spans="1:38" ht="30" customHeight="1" thickBot="1" x14ac:dyDescent="0.3">
      <c r="A5" s="248" t="s">
        <v>268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5"/>
      <c r="AJ5" s="1"/>
      <c r="AL5" s="1"/>
    </row>
    <row r="6" spans="1:38" ht="23.45" customHeight="1" thickBot="1" x14ac:dyDescent="0.3">
      <c r="A6" s="262" t="s">
        <v>88</v>
      </c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 t="s">
        <v>89</v>
      </c>
      <c r="M6" s="262"/>
      <c r="N6" s="262"/>
      <c r="O6" s="266" t="s">
        <v>239</v>
      </c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8"/>
      <c r="AC6" s="262" t="s">
        <v>52</v>
      </c>
      <c r="AD6" s="262"/>
      <c r="AE6" s="262"/>
      <c r="AF6" s="262"/>
      <c r="AG6" s="262"/>
      <c r="AH6" s="262"/>
      <c r="AI6" s="59"/>
      <c r="AJ6" s="59"/>
      <c r="AK6" s="104" t="s">
        <v>18</v>
      </c>
      <c r="AL6" s="1"/>
    </row>
    <row r="7" spans="1:38" ht="29.25" customHeight="1" thickBot="1" x14ac:dyDescent="0.3">
      <c r="A7" s="276" t="str">
        <f>set!A7</f>
        <v>Escolas de Vagos GEPE 118971 UO 161070</v>
      </c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>
        <f>set!L7</f>
        <v>0</v>
      </c>
      <c r="M7" s="276"/>
      <c r="N7" s="276"/>
      <c r="O7" s="277">
        <f>set!O7</f>
        <v>0</v>
      </c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9"/>
      <c r="AC7" s="280" t="str">
        <f>set!AC7</f>
        <v>canoagem, remo e vela</v>
      </c>
      <c r="AD7" s="280"/>
      <c r="AE7" s="280"/>
      <c r="AF7" s="280"/>
      <c r="AG7" s="280"/>
      <c r="AH7" s="280"/>
      <c r="AI7" s="60"/>
      <c r="AJ7" s="1"/>
      <c r="AK7" s="103" t="s">
        <v>5</v>
      </c>
    </row>
    <row r="8" spans="1:38" ht="36" customHeight="1" x14ac:dyDescent="0.25">
      <c r="A8" s="252" t="s">
        <v>24</v>
      </c>
      <c r="B8" s="253"/>
      <c r="C8" s="252" t="s">
        <v>70</v>
      </c>
      <c r="D8" s="273" t="s">
        <v>42</v>
      </c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5"/>
      <c r="AI8" s="9"/>
      <c r="AJ8" s="25">
        <f>SUM($D$10:$AH$10)</f>
        <v>303</v>
      </c>
      <c r="AK8" s="89" t="s">
        <v>80</v>
      </c>
      <c r="AL8" s="256" t="s">
        <v>34</v>
      </c>
    </row>
    <row r="9" spans="1:38" ht="25.5" customHeight="1" thickBot="1" x14ac:dyDescent="0.3">
      <c r="A9" s="254"/>
      <c r="B9" s="255"/>
      <c r="C9" s="254"/>
      <c r="D9" s="28">
        <v>1</v>
      </c>
      <c r="E9" s="28">
        <v>2</v>
      </c>
      <c r="F9" s="28">
        <v>3</v>
      </c>
      <c r="G9" s="28">
        <v>4</v>
      </c>
      <c r="H9" s="28">
        <v>5</v>
      </c>
      <c r="I9" s="28">
        <v>6</v>
      </c>
      <c r="J9" s="28">
        <v>7</v>
      </c>
      <c r="K9" s="28">
        <v>8</v>
      </c>
      <c r="L9" s="28">
        <v>9</v>
      </c>
      <c r="M9" s="28">
        <v>10</v>
      </c>
      <c r="N9" s="28">
        <v>11</v>
      </c>
      <c r="O9" s="28">
        <v>12</v>
      </c>
      <c r="P9" s="28">
        <v>13</v>
      </c>
      <c r="Q9" s="28">
        <v>14</v>
      </c>
      <c r="R9" s="28">
        <v>15</v>
      </c>
      <c r="S9" s="28">
        <v>16</v>
      </c>
      <c r="T9" s="28">
        <v>17</v>
      </c>
      <c r="U9" s="28">
        <v>18</v>
      </c>
      <c r="V9" s="28">
        <v>19</v>
      </c>
      <c r="W9" s="28">
        <v>20</v>
      </c>
      <c r="X9" s="28">
        <v>21</v>
      </c>
      <c r="Y9" s="28">
        <v>22</v>
      </c>
      <c r="Z9" s="28">
        <v>23</v>
      </c>
      <c r="AA9" s="28">
        <v>24</v>
      </c>
      <c r="AB9" s="28">
        <v>25</v>
      </c>
      <c r="AC9" s="28">
        <v>26</v>
      </c>
      <c r="AD9" s="28">
        <v>27</v>
      </c>
      <c r="AE9" s="28">
        <v>28</v>
      </c>
      <c r="AF9" s="28">
        <v>29</v>
      </c>
      <c r="AG9" s="28">
        <v>30</v>
      </c>
      <c r="AH9" s="28">
        <v>31</v>
      </c>
      <c r="AI9" s="11"/>
      <c r="AJ9" s="26">
        <f>SUM($D$11:$AH$11)</f>
        <v>158</v>
      </c>
      <c r="AK9" s="2" t="s">
        <v>81</v>
      </c>
      <c r="AL9" s="257"/>
    </row>
    <row r="10" spans="1:38" ht="24.95" customHeight="1" x14ac:dyDescent="0.25">
      <c r="A10" s="244" t="s">
        <v>5</v>
      </c>
      <c r="B10" s="251" t="s">
        <v>80</v>
      </c>
      <c r="C10" s="241"/>
      <c r="D10" s="142">
        <f>SUM(D11:D12)</f>
        <v>0</v>
      </c>
      <c r="E10" s="142">
        <f t="shared" ref="E10:F10" si="0">SUM(E11:E12)</f>
        <v>0</v>
      </c>
      <c r="F10" s="142">
        <f t="shared" si="0"/>
        <v>0</v>
      </c>
      <c r="G10" s="142">
        <v>40</v>
      </c>
      <c r="H10" s="142">
        <v>55</v>
      </c>
      <c r="I10" s="142">
        <v>25</v>
      </c>
      <c r="J10" s="142">
        <f t="shared" ref="J10:AH10" si="1">SUM(J11:J12)</f>
        <v>0</v>
      </c>
      <c r="K10" s="142">
        <f t="shared" si="1"/>
        <v>0</v>
      </c>
      <c r="L10" s="142">
        <f t="shared" si="1"/>
        <v>0</v>
      </c>
      <c r="M10" s="142">
        <f>SUM(M11:M12)</f>
        <v>0</v>
      </c>
      <c r="N10" s="142">
        <v>21</v>
      </c>
      <c r="O10" s="142">
        <v>20</v>
      </c>
      <c r="P10" s="142">
        <f t="shared" ref="P10" si="2">SUM(P11:P12)</f>
        <v>0</v>
      </c>
      <c r="Q10" s="142">
        <f t="shared" si="1"/>
        <v>0</v>
      </c>
      <c r="R10" s="142">
        <f t="shared" si="1"/>
        <v>0</v>
      </c>
      <c r="S10" s="142">
        <f t="shared" si="1"/>
        <v>0</v>
      </c>
      <c r="T10" s="142">
        <v>36</v>
      </c>
      <c r="U10" s="142">
        <f t="shared" si="1"/>
        <v>0</v>
      </c>
      <c r="V10" s="142">
        <f>SUM(V11:V12)</f>
        <v>0</v>
      </c>
      <c r="W10" s="142">
        <f t="shared" ref="W10:Y10" si="3">SUM(W11:W12)</f>
        <v>0</v>
      </c>
      <c r="X10" s="142">
        <f t="shared" si="3"/>
        <v>0</v>
      </c>
      <c r="Y10" s="142">
        <f t="shared" si="3"/>
        <v>0</v>
      </c>
      <c r="Z10" s="142">
        <v>22</v>
      </c>
      <c r="AA10" s="142">
        <f t="shared" si="1"/>
        <v>0</v>
      </c>
      <c r="AB10" s="142">
        <v>48</v>
      </c>
      <c r="AC10" s="142">
        <v>18</v>
      </c>
      <c r="AD10" s="142">
        <v>18</v>
      </c>
      <c r="AE10" s="142">
        <f t="shared" si="1"/>
        <v>0</v>
      </c>
      <c r="AF10" s="142">
        <f t="shared" si="1"/>
        <v>0</v>
      </c>
      <c r="AG10" s="142">
        <f t="shared" si="1"/>
        <v>0</v>
      </c>
      <c r="AH10" s="142">
        <f t="shared" si="1"/>
        <v>0</v>
      </c>
      <c r="AI10" s="12"/>
      <c r="AJ10" s="26">
        <f>SUM($D$12:$AH$12)</f>
        <v>145</v>
      </c>
      <c r="AK10" s="2" t="s">
        <v>82</v>
      </c>
      <c r="AL10" s="257"/>
    </row>
    <row r="11" spans="1:38" ht="24.95" customHeight="1" x14ac:dyDescent="0.25">
      <c r="A11" s="245"/>
      <c r="B11" s="239" t="s">
        <v>81</v>
      </c>
      <c r="C11" s="240"/>
      <c r="D11" s="45"/>
      <c r="E11" s="45"/>
      <c r="F11" s="45"/>
      <c r="G11" s="45">
        <v>22</v>
      </c>
      <c r="H11" s="45">
        <v>29</v>
      </c>
      <c r="I11" s="45">
        <v>9</v>
      </c>
      <c r="J11" s="45"/>
      <c r="K11" s="45"/>
      <c r="L11" s="45"/>
      <c r="M11" s="45"/>
      <c r="N11" s="45">
        <v>11</v>
      </c>
      <c r="O11" s="45">
        <v>10</v>
      </c>
      <c r="P11" s="45"/>
      <c r="Q11" s="45"/>
      <c r="R11" s="45"/>
      <c r="S11" s="45"/>
      <c r="T11" s="45">
        <v>19</v>
      </c>
      <c r="U11" s="45"/>
      <c r="V11" s="45"/>
      <c r="W11" s="45"/>
      <c r="X11" s="45"/>
      <c r="Y11" s="45"/>
      <c r="Z11" s="45">
        <v>13</v>
      </c>
      <c r="AA11" s="45"/>
      <c r="AB11" s="45">
        <v>22</v>
      </c>
      <c r="AC11" s="45">
        <v>11</v>
      </c>
      <c r="AD11" s="45">
        <v>12</v>
      </c>
      <c r="AE11" s="45"/>
      <c r="AF11" s="45"/>
      <c r="AG11" s="45"/>
      <c r="AH11" s="45"/>
      <c r="AI11" s="12"/>
      <c r="AJ11" s="26">
        <f>SUM($D$13:$AH$13)</f>
        <v>8</v>
      </c>
      <c r="AK11" s="2" t="s">
        <v>84</v>
      </c>
      <c r="AL11" s="257"/>
    </row>
    <row r="12" spans="1:38" ht="24.95" customHeight="1" thickBot="1" x14ac:dyDescent="0.3">
      <c r="A12" s="245"/>
      <c r="B12" s="239" t="s">
        <v>82</v>
      </c>
      <c r="C12" s="240"/>
      <c r="D12" s="45"/>
      <c r="E12" s="45"/>
      <c r="F12" s="45"/>
      <c r="G12" s="45">
        <v>18</v>
      </c>
      <c r="H12" s="45">
        <v>26</v>
      </c>
      <c r="I12" s="45">
        <v>16</v>
      </c>
      <c r="J12" s="45"/>
      <c r="K12" s="45"/>
      <c r="L12" s="45"/>
      <c r="M12" s="45"/>
      <c r="N12" s="45">
        <v>10</v>
      </c>
      <c r="O12" s="45">
        <v>10</v>
      </c>
      <c r="P12" s="45"/>
      <c r="Q12" s="45"/>
      <c r="R12" s="45"/>
      <c r="S12" s="45"/>
      <c r="T12" s="45">
        <v>17</v>
      </c>
      <c r="U12" s="45"/>
      <c r="V12" s="45"/>
      <c r="W12" s="45"/>
      <c r="X12" s="45"/>
      <c r="Y12" s="45"/>
      <c r="Z12" s="45">
        <v>9</v>
      </c>
      <c r="AA12" s="45"/>
      <c r="AB12" s="45">
        <v>26</v>
      </c>
      <c r="AC12" s="45">
        <v>7</v>
      </c>
      <c r="AD12" s="45">
        <v>6</v>
      </c>
      <c r="AE12" s="45"/>
      <c r="AF12" s="45"/>
      <c r="AG12" s="45"/>
      <c r="AH12" s="45"/>
      <c r="AI12" s="12"/>
      <c r="AJ12" s="90">
        <f>SUM($D$14:$AH$14)</f>
        <v>0</v>
      </c>
      <c r="AK12" s="91" t="s">
        <v>50</v>
      </c>
      <c r="AL12" s="258"/>
    </row>
    <row r="13" spans="1:38" ht="24.95" customHeight="1" x14ac:dyDescent="0.25">
      <c r="A13" s="245"/>
      <c r="B13" s="242" t="s">
        <v>84</v>
      </c>
      <c r="C13" s="242"/>
      <c r="D13" s="46"/>
      <c r="E13" s="46"/>
      <c r="F13" s="46"/>
      <c r="G13" s="46">
        <v>1</v>
      </c>
      <c r="H13" s="46">
        <v>0</v>
      </c>
      <c r="I13" s="46">
        <v>0</v>
      </c>
      <c r="J13" s="46"/>
      <c r="K13" s="46"/>
      <c r="L13" s="46"/>
      <c r="M13" s="46"/>
      <c r="N13" s="46">
        <v>1</v>
      </c>
      <c r="O13" s="46">
        <v>1</v>
      </c>
      <c r="P13" s="46"/>
      <c r="Q13" s="46"/>
      <c r="R13" s="46"/>
      <c r="S13" s="46"/>
      <c r="T13" s="46">
        <v>2</v>
      </c>
      <c r="U13" s="46"/>
      <c r="V13" s="46"/>
      <c r="W13" s="46"/>
      <c r="X13" s="46"/>
      <c r="Y13" s="46"/>
      <c r="Z13" s="46">
        <v>1</v>
      </c>
      <c r="AA13" s="46"/>
      <c r="AB13" s="46">
        <v>0</v>
      </c>
      <c r="AC13" s="46">
        <v>1</v>
      </c>
      <c r="AD13" s="46">
        <v>1</v>
      </c>
      <c r="AE13" s="46"/>
      <c r="AF13" s="46"/>
      <c r="AG13" s="46"/>
      <c r="AH13" s="46"/>
      <c r="AI13" s="12"/>
      <c r="AJ13" s="96">
        <f>SUM($D$15:$AH$15)</f>
        <v>10</v>
      </c>
      <c r="AK13" s="63" t="s">
        <v>7</v>
      </c>
      <c r="AL13" s="249" t="s">
        <v>20</v>
      </c>
    </row>
    <row r="14" spans="1:38" ht="24.95" customHeight="1" thickBot="1" x14ac:dyDescent="0.3">
      <c r="A14" s="245"/>
      <c r="B14" s="239" t="s">
        <v>50</v>
      </c>
      <c r="C14" s="240"/>
      <c r="D14" s="46"/>
      <c r="E14" s="46"/>
      <c r="F14" s="46"/>
      <c r="G14" s="46">
        <v>0</v>
      </c>
      <c r="H14" s="46">
        <v>0</v>
      </c>
      <c r="I14" s="46">
        <v>0</v>
      </c>
      <c r="J14" s="46"/>
      <c r="K14" s="46"/>
      <c r="L14" s="46"/>
      <c r="M14" s="46"/>
      <c r="N14" s="46">
        <v>0</v>
      </c>
      <c r="O14" s="46">
        <v>0</v>
      </c>
      <c r="P14" s="46"/>
      <c r="Q14" s="46"/>
      <c r="R14" s="46"/>
      <c r="S14" s="46"/>
      <c r="T14" s="46">
        <v>0</v>
      </c>
      <c r="U14" s="46"/>
      <c r="V14" s="46"/>
      <c r="W14" s="46"/>
      <c r="X14" s="46"/>
      <c r="Y14" s="46"/>
      <c r="Z14" s="46">
        <v>0</v>
      </c>
      <c r="AA14" s="46"/>
      <c r="AB14" s="46">
        <v>0</v>
      </c>
      <c r="AC14" s="46">
        <v>0</v>
      </c>
      <c r="AD14" s="46">
        <v>0</v>
      </c>
      <c r="AE14" s="46"/>
      <c r="AF14" s="46"/>
      <c r="AG14" s="46"/>
      <c r="AH14" s="46"/>
      <c r="AI14" s="12"/>
      <c r="AJ14" s="97">
        <f>SUM($D$16:$AH$16)</f>
        <v>13</v>
      </c>
      <c r="AK14" s="27" t="s">
        <v>19</v>
      </c>
      <c r="AL14" s="250"/>
    </row>
    <row r="15" spans="1:38" ht="24.95" customHeight="1" x14ac:dyDescent="0.25">
      <c r="A15" s="245"/>
      <c r="B15" s="242" t="s">
        <v>7</v>
      </c>
      <c r="C15" s="242"/>
      <c r="D15" s="46"/>
      <c r="E15" s="46"/>
      <c r="F15" s="46"/>
      <c r="G15" s="46">
        <v>1</v>
      </c>
      <c r="H15" s="46">
        <v>1</v>
      </c>
      <c r="I15" s="46">
        <v>1</v>
      </c>
      <c r="J15" s="46"/>
      <c r="K15" s="46"/>
      <c r="L15" s="46"/>
      <c r="M15" s="46"/>
      <c r="N15" s="46">
        <v>1</v>
      </c>
      <c r="O15" s="46">
        <v>1</v>
      </c>
      <c r="P15" s="46"/>
      <c r="Q15" s="46"/>
      <c r="R15" s="46"/>
      <c r="S15" s="46"/>
      <c r="T15" s="46">
        <v>1</v>
      </c>
      <c r="U15" s="46"/>
      <c r="V15" s="46"/>
      <c r="W15" s="46"/>
      <c r="X15" s="46"/>
      <c r="Y15" s="46"/>
      <c r="Z15" s="46">
        <v>1</v>
      </c>
      <c r="AA15" s="46"/>
      <c r="AB15" s="46">
        <v>1</v>
      </c>
      <c r="AC15" s="46">
        <v>1</v>
      </c>
      <c r="AD15" s="46">
        <v>1</v>
      </c>
      <c r="AE15" s="46"/>
      <c r="AF15" s="46"/>
      <c r="AG15" s="46"/>
      <c r="AH15" s="46"/>
      <c r="AI15" s="12"/>
      <c r="AJ15" s="25">
        <f>COUNTIF($D$17:$AH$17,"1º ciclo")</f>
        <v>0</v>
      </c>
      <c r="AK15" s="89" t="s">
        <v>10</v>
      </c>
      <c r="AL15" s="256" t="s">
        <v>21</v>
      </c>
    </row>
    <row r="16" spans="1:38" ht="24.95" customHeight="1" x14ac:dyDescent="0.25">
      <c r="A16" s="245"/>
      <c r="B16" s="242" t="s">
        <v>229</v>
      </c>
      <c r="C16" s="242"/>
      <c r="D16" s="46"/>
      <c r="E16" s="46"/>
      <c r="F16" s="46"/>
      <c r="G16" s="46">
        <v>1</v>
      </c>
      <c r="H16" s="46">
        <v>2</v>
      </c>
      <c r="I16" s="46">
        <v>1</v>
      </c>
      <c r="J16" s="46"/>
      <c r="K16" s="46"/>
      <c r="L16" s="46"/>
      <c r="M16" s="46"/>
      <c r="N16" s="46">
        <v>1</v>
      </c>
      <c r="O16" s="46">
        <v>1</v>
      </c>
      <c r="P16" s="46"/>
      <c r="Q16" s="46"/>
      <c r="R16" s="46"/>
      <c r="S16" s="46"/>
      <c r="T16" s="46">
        <v>2</v>
      </c>
      <c r="U16" s="46"/>
      <c r="V16" s="46"/>
      <c r="W16" s="46"/>
      <c r="X16" s="46"/>
      <c r="Y16" s="46"/>
      <c r="Z16" s="46">
        <v>1</v>
      </c>
      <c r="AA16" s="46"/>
      <c r="AB16" s="46">
        <v>2</v>
      </c>
      <c r="AC16" s="46">
        <v>1</v>
      </c>
      <c r="AD16" s="46">
        <v>1</v>
      </c>
      <c r="AE16" s="46"/>
      <c r="AF16" s="46"/>
      <c r="AG16" s="46"/>
      <c r="AH16" s="46"/>
      <c r="AI16" s="12"/>
      <c r="AJ16" s="26">
        <f>COUNTIF($D$17:$AH$17,"2º ciclo")</f>
        <v>4</v>
      </c>
      <c r="AK16" s="2" t="s">
        <v>11</v>
      </c>
      <c r="AL16" s="257"/>
    </row>
    <row r="17" spans="1:38" ht="24.95" customHeight="1" x14ac:dyDescent="0.25">
      <c r="A17" s="245"/>
      <c r="B17" s="242" t="s">
        <v>21</v>
      </c>
      <c r="C17" s="242"/>
      <c r="D17" s="46"/>
      <c r="E17" s="46"/>
      <c r="F17" s="46"/>
      <c r="G17" s="46" t="s">
        <v>28</v>
      </c>
      <c r="H17" s="46" t="s">
        <v>28</v>
      </c>
      <c r="I17" s="46" t="s">
        <v>27</v>
      </c>
      <c r="J17" s="46"/>
      <c r="K17" s="46"/>
      <c r="L17" s="46"/>
      <c r="M17" s="46"/>
      <c r="N17" s="46" t="s">
        <v>27</v>
      </c>
      <c r="O17" s="46" t="s">
        <v>26</v>
      </c>
      <c r="P17" s="46"/>
      <c r="Q17" s="46"/>
      <c r="R17" s="46"/>
      <c r="S17" s="46"/>
      <c r="T17" s="46" t="s">
        <v>26</v>
      </c>
      <c r="U17" s="46"/>
      <c r="V17" s="46"/>
      <c r="W17" s="46"/>
      <c r="X17" s="46"/>
      <c r="Y17" s="46"/>
      <c r="Z17" s="46" t="s">
        <v>27</v>
      </c>
      <c r="AA17" s="46"/>
      <c r="AB17" s="46" t="s">
        <v>27</v>
      </c>
      <c r="AC17" s="46" t="s">
        <v>26</v>
      </c>
      <c r="AD17" s="46" t="s">
        <v>26</v>
      </c>
      <c r="AE17" s="46"/>
      <c r="AF17" s="46"/>
      <c r="AG17" s="46"/>
      <c r="AH17" s="46"/>
      <c r="AI17" s="12"/>
      <c r="AJ17" s="26">
        <f>COUNTIF($D$17:$AH$17,"3º ciclo")</f>
        <v>4</v>
      </c>
      <c r="AK17" s="2" t="s">
        <v>12</v>
      </c>
      <c r="AL17" s="257"/>
    </row>
    <row r="18" spans="1:38" ht="24.95" customHeight="1" x14ac:dyDescent="0.25">
      <c r="A18" s="245"/>
      <c r="B18" s="242" t="s">
        <v>6</v>
      </c>
      <c r="C18" s="242"/>
      <c r="D18" s="46"/>
      <c r="E18" s="46"/>
      <c r="F18" s="46"/>
      <c r="G18" s="46" t="s">
        <v>29</v>
      </c>
      <c r="H18" s="46" t="s">
        <v>29</v>
      </c>
      <c r="I18" s="46" t="s">
        <v>29</v>
      </c>
      <c r="J18" s="46"/>
      <c r="K18" s="46"/>
      <c r="L18" s="46"/>
      <c r="M18" s="46"/>
      <c r="N18" s="46" t="s">
        <v>29</v>
      </c>
      <c r="O18" s="46" t="s">
        <v>29</v>
      </c>
      <c r="P18" s="46"/>
      <c r="Q18" s="46"/>
      <c r="R18" s="46"/>
      <c r="S18" s="46"/>
      <c r="T18" s="46" t="s">
        <v>29</v>
      </c>
      <c r="U18" s="46"/>
      <c r="V18" s="46"/>
      <c r="W18" s="46"/>
      <c r="X18" s="46"/>
      <c r="Y18" s="46"/>
      <c r="Z18" s="46" t="s">
        <v>29</v>
      </c>
      <c r="AA18" s="46"/>
      <c r="AB18" s="46" t="s">
        <v>29</v>
      </c>
      <c r="AC18" s="46" t="s">
        <v>29</v>
      </c>
      <c r="AD18" s="46" t="s">
        <v>29</v>
      </c>
      <c r="AE18" s="46"/>
      <c r="AF18" s="46"/>
      <c r="AG18" s="46"/>
      <c r="AH18" s="46"/>
      <c r="AI18" s="11"/>
      <c r="AJ18" s="26">
        <f>COUNTIF($D$17:$AH$17,"secundário")</f>
        <v>2</v>
      </c>
      <c r="AK18" s="2" t="s">
        <v>87</v>
      </c>
      <c r="AL18" s="257"/>
    </row>
    <row r="19" spans="1:38" ht="24.75" customHeight="1" x14ac:dyDescent="0.25">
      <c r="A19" s="245"/>
      <c r="B19" s="242" t="s">
        <v>32</v>
      </c>
      <c r="C19" s="242"/>
      <c r="D19" s="48"/>
      <c r="E19" s="48"/>
      <c r="F19" s="48"/>
      <c r="G19" s="48" t="s">
        <v>30</v>
      </c>
      <c r="H19" s="48" t="s">
        <v>30</v>
      </c>
      <c r="I19" s="48" t="s">
        <v>30</v>
      </c>
      <c r="J19" s="48"/>
      <c r="K19" s="48"/>
      <c r="L19" s="48"/>
      <c r="M19" s="48"/>
      <c r="N19" s="48" t="s">
        <v>30</v>
      </c>
      <c r="O19" s="48" t="s">
        <v>30</v>
      </c>
      <c r="P19" s="48"/>
      <c r="Q19" s="48"/>
      <c r="R19" s="48"/>
      <c r="S19" s="48"/>
      <c r="T19" s="48" t="s">
        <v>30</v>
      </c>
      <c r="U19" s="48"/>
      <c r="V19" s="48"/>
      <c r="W19" s="48"/>
      <c r="X19" s="48"/>
      <c r="Y19" s="48"/>
      <c r="Z19" s="48" t="s">
        <v>30</v>
      </c>
      <c r="AA19" s="48"/>
      <c r="AB19" s="48" t="s">
        <v>30</v>
      </c>
      <c r="AC19" s="48" t="s">
        <v>48</v>
      </c>
      <c r="AD19" s="48" t="s">
        <v>30</v>
      </c>
      <c r="AE19" s="48"/>
      <c r="AF19" s="48"/>
      <c r="AG19" s="48"/>
      <c r="AH19" s="48"/>
      <c r="AI19" s="11"/>
      <c r="AJ19" s="26">
        <f>COUNTIF($D$17:$AH$17,"profissional")</f>
        <v>0</v>
      </c>
      <c r="AK19" s="2" t="s">
        <v>85</v>
      </c>
      <c r="AL19" s="257"/>
    </row>
    <row r="20" spans="1:38" ht="24.95" customHeight="1" thickBot="1" x14ac:dyDescent="0.3">
      <c r="A20" s="245"/>
      <c r="B20" s="239" t="s">
        <v>71</v>
      </c>
      <c r="C20" s="240"/>
      <c r="D20" s="47"/>
      <c r="E20" s="47"/>
      <c r="F20" s="47"/>
      <c r="G20" s="47" t="s">
        <v>72</v>
      </c>
      <c r="H20" s="47" t="s">
        <v>72</v>
      </c>
      <c r="I20" s="47" t="s">
        <v>72</v>
      </c>
      <c r="J20" s="47"/>
      <c r="K20" s="47"/>
      <c r="L20" s="47"/>
      <c r="M20" s="47"/>
      <c r="N20" s="47" t="s">
        <v>72</v>
      </c>
      <c r="O20" s="47" t="s">
        <v>72</v>
      </c>
      <c r="P20" s="47"/>
      <c r="Q20" s="47"/>
      <c r="R20" s="47"/>
      <c r="S20" s="47"/>
      <c r="T20" s="47" t="s">
        <v>72</v>
      </c>
      <c r="U20" s="47"/>
      <c r="V20" s="47"/>
      <c r="W20" s="47"/>
      <c r="X20" s="47"/>
      <c r="Y20" s="47"/>
      <c r="Z20" s="47" t="s">
        <v>72</v>
      </c>
      <c r="AA20" s="47"/>
      <c r="AB20" s="47" t="s">
        <v>72</v>
      </c>
      <c r="AC20" s="47" t="s">
        <v>72</v>
      </c>
      <c r="AD20" s="47" t="s">
        <v>72</v>
      </c>
      <c r="AE20" s="47"/>
      <c r="AF20" s="47"/>
      <c r="AG20" s="47"/>
      <c r="AH20" s="47"/>
      <c r="AI20" s="11"/>
      <c r="AJ20" s="90">
        <f>COUNTIF($D$17:$AH$17,"vários")</f>
        <v>0</v>
      </c>
      <c r="AK20" s="91" t="s">
        <v>241</v>
      </c>
      <c r="AL20" s="258"/>
    </row>
    <row r="21" spans="1:38" ht="50.25" customHeight="1" thickBot="1" x14ac:dyDescent="0.3">
      <c r="A21" s="245"/>
      <c r="B21" s="239" t="s">
        <v>74</v>
      </c>
      <c r="C21" s="240"/>
      <c r="D21" s="47"/>
      <c r="E21" s="47"/>
      <c r="F21" s="47"/>
      <c r="G21" s="47" t="s">
        <v>56</v>
      </c>
      <c r="H21" s="47" t="s">
        <v>56</v>
      </c>
      <c r="I21" s="47" t="s">
        <v>56</v>
      </c>
      <c r="J21" s="47"/>
      <c r="K21" s="47"/>
      <c r="L21" s="47"/>
      <c r="M21" s="47"/>
      <c r="N21" s="47" t="s">
        <v>56</v>
      </c>
      <c r="O21" s="47" t="s">
        <v>56</v>
      </c>
      <c r="P21" s="47"/>
      <c r="Q21" s="47"/>
      <c r="R21" s="47"/>
      <c r="S21" s="47"/>
      <c r="T21" s="47" t="s">
        <v>56</v>
      </c>
      <c r="U21" s="47"/>
      <c r="V21" s="47"/>
      <c r="W21" s="47"/>
      <c r="X21" s="47"/>
      <c r="Y21" s="47"/>
      <c r="Z21" s="47" t="s">
        <v>56</v>
      </c>
      <c r="AA21" s="47"/>
      <c r="AB21" s="47" t="s">
        <v>56</v>
      </c>
      <c r="AC21" s="47" t="s">
        <v>56</v>
      </c>
      <c r="AD21" s="47" t="s">
        <v>56</v>
      </c>
      <c r="AE21" s="47"/>
      <c r="AF21" s="47"/>
      <c r="AG21" s="47"/>
      <c r="AH21" s="47"/>
      <c r="AI21" s="11"/>
      <c r="AJ21" s="100">
        <f>COUNTA($D$15:$AH$15)</f>
        <v>10</v>
      </c>
      <c r="AK21" s="213" t="s">
        <v>22</v>
      </c>
      <c r="AL21" s="214"/>
    </row>
    <row r="22" spans="1:38" ht="24.95" customHeight="1" thickBot="1" x14ac:dyDescent="0.3">
      <c r="A22" s="245"/>
      <c r="B22" s="247" t="s">
        <v>37</v>
      </c>
      <c r="C22" s="247"/>
      <c r="D22" s="47"/>
      <c r="E22" s="47"/>
      <c r="F22" s="47"/>
      <c r="G22" s="47" t="s">
        <v>39</v>
      </c>
      <c r="H22" s="47" t="s">
        <v>39</v>
      </c>
      <c r="I22" s="47" t="s">
        <v>39</v>
      </c>
      <c r="J22" s="47"/>
      <c r="K22" s="47"/>
      <c r="L22" s="47"/>
      <c r="M22" s="47"/>
      <c r="N22" s="47" t="s">
        <v>39</v>
      </c>
      <c r="O22" s="47"/>
      <c r="P22" s="47"/>
      <c r="Q22" s="47"/>
      <c r="R22" s="47"/>
      <c r="S22" s="47"/>
      <c r="T22" s="47" t="s">
        <v>39</v>
      </c>
      <c r="U22" s="47"/>
      <c r="V22" s="47"/>
      <c r="W22" s="47"/>
      <c r="X22" s="47"/>
      <c r="Y22" s="47"/>
      <c r="Z22" s="47" t="s">
        <v>39</v>
      </c>
      <c r="AA22" s="47"/>
      <c r="AB22" s="47" t="s">
        <v>39</v>
      </c>
      <c r="AC22" s="47" t="s">
        <v>39</v>
      </c>
      <c r="AD22" s="47" t="s">
        <v>39</v>
      </c>
      <c r="AE22" s="47"/>
      <c r="AF22" s="47"/>
      <c r="AG22" s="47"/>
      <c r="AH22" s="47"/>
      <c r="AI22" s="12"/>
      <c r="AJ22" s="25">
        <f>COUNTIF($D$18:$AH$18,"Sede")</f>
        <v>10</v>
      </c>
      <c r="AK22" s="89" t="s">
        <v>8</v>
      </c>
      <c r="AL22" s="225" t="s">
        <v>6</v>
      </c>
    </row>
    <row r="23" spans="1:38" ht="51" customHeight="1" x14ac:dyDescent="0.25">
      <c r="A23" s="245"/>
      <c r="B23" s="235" t="s">
        <v>49</v>
      </c>
      <c r="C23" s="236"/>
      <c r="D23" s="217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9"/>
      <c r="AI23" s="13"/>
      <c r="AJ23" s="26">
        <f>COUNTIF($D$18:$AH$18,"Outro")</f>
        <v>0</v>
      </c>
      <c r="AK23" s="2" t="s">
        <v>9</v>
      </c>
      <c r="AL23" s="224"/>
    </row>
    <row r="24" spans="1:38" ht="39" customHeight="1" thickBot="1" x14ac:dyDescent="0.3">
      <c r="A24" s="246" t="s">
        <v>24</v>
      </c>
      <c r="B24" s="246"/>
      <c r="C24" s="30" t="s">
        <v>70</v>
      </c>
      <c r="D24" s="28">
        <v>1</v>
      </c>
      <c r="E24" s="28">
        <v>2</v>
      </c>
      <c r="F24" s="28">
        <v>3</v>
      </c>
      <c r="G24" s="28">
        <v>4</v>
      </c>
      <c r="H24" s="28">
        <v>5</v>
      </c>
      <c r="I24" s="28">
        <v>6</v>
      </c>
      <c r="J24" s="28">
        <v>7</v>
      </c>
      <c r="K24" s="28">
        <v>8</v>
      </c>
      <c r="L24" s="28">
        <v>9</v>
      </c>
      <c r="M24" s="28">
        <v>10</v>
      </c>
      <c r="N24" s="28">
        <v>11</v>
      </c>
      <c r="O24" s="28">
        <v>12</v>
      </c>
      <c r="P24" s="28">
        <v>13</v>
      </c>
      <c r="Q24" s="28">
        <v>14</v>
      </c>
      <c r="R24" s="28">
        <v>15</v>
      </c>
      <c r="S24" s="28">
        <v>16</v>
      </c>
      <c r="T24" s="28">
        <v>17</v>
      </c>
      <c r="U24" s="28">
        <v>18</v>
      </c>
      <c r="V24" s="28">
        <v>19</v>
      </c>
      <c r="W24" s="28">
        <v>20</v>
      </c>
      <c r="X24" s="28">
        <v>21</v>
      </c>
      <c r="Y24" s="28">
        <v>22</v>
      </c>
      <c r="Z24" s="28">
        <v>23</v>
      </c>
      <c r="AA24" s="28">
        <v>24</v>
      </c>
      <c r="AB24" s="28">
        <v>25</v>
      </c>
      <c r="AC24" s="28">
        <v>26</v>
      </c>
      <c r="AD24" s="28">
        <v>27</v>
      </c>
      <c r="AE24" s="28">
        <v>28</v>
      </c>
      <c r="AF24" s="28">
        <v>29</v>
      </c>
      <c r="AG24" s="28">
        <v>30</v>
      </c>
      <c r="AH24" s="28">
        <v>31</v>
      </c>
      <c r="AI24" s="12"/>
      <c r="AJ24" s="90">
        <f>COUNTIF($D$18:$AH$18,"Vários")</f>
        <v>0</v>
      </c>
      <c r="AK24" s="91" t="s">
        <v>75</v>
      </c>
      <c r="AL24" s="226"/>
    </row>
    <row r="25" spans="1:38" ht="25.5" customHeight="1" x14ac:dyDescent="0.25">
      <c r="A25" s="243" t="s">
        <v>23</v>
      </c>
      <c r="B25" s="241" t="s">
        <v>80</v>
      </c>
      <c r="C25" s="241"/>
      <c r="D25" s="142">
        <f>SUM(D26:D27)</f>
        <v>0</v>
      </c>
      <c r="E25" s="142">
        <f t="shared" ref="E25:G25" si="4">SUM(E26:E27)</f>
        <v>0</v>
      </c>
      <c r="F25" s="142">
        <v>42</v>
      </c>
      <c r="G25" s="142">
        <f t="shared" si="4"/>
        <v>0</v>
      </c>
      <c r="H25" s="142">
        <f t="shared" ref="H25:AG25" si="5">SUM(H26:H27)</f>
        <v>0</v>
      </c>
      <c r="I25" s="142">
        <v>15</v>
      </c>
      <c r="J25" s="142">
        <v>20</v>
      </c>
      <c r="K25" s="142">
        <f t="shared" si="5"/>
        <v>0</v>
      </c>
      <c r="L25" s="142">
        <f t="shared" si="5"/>
        <v>0</v>
      </c>
      <c r="M25" s="142">
        <v>43</v>
      </c>
      <c r="N25" s="142">
        <f t="shared" ref="N25:O25" si="6">SUM(N26:N27)</f>
        <v>0</v>
      </c>
      <c r="O25" s="142">
        <f t="shared" si="6"/>
        <v>0</v>
      </c>
      <c r="P25" s="142">
        <v>14</v>
      </c>
      <c r="Q25" s="142">
        <v>21</v>
      </c>
      <c r="R25" s="142">
        <f t="shared" si="5"/>
        <v>0</v>
      </c>
      <c r="S25" s="142">
        <f t="shared" si="5"/>
        <v>0</v>
      </c>
      <c r="T25" s="142">
        <v>42</v>
      </c>
      <c r="U25" s="142">
        <f t="shared" si="5"/>
        <v>0</v>
      </c>
      <c r="V25" s="142">
        <f>SUM(V26:V27)</f>
        <v>0</v>
      </c>
      <c r="W25" s="142">
        <v>17</v>
      </c>
      <c r="X25" s="142">
        <v>22</v>
      </c>
      <c r="Y25" s="142">
        <f t="shared" ref="Y25" si="7">SUM(Y26:Y27)</f>
        <v>0</v>
      </c>
      <c r="Z25" s="142">
        <f t="shared" si="5"/>
        <v>0</v>
      </c>
      <c r="AA25" s="142">
        <v>41</v>
      </c>
      <c r="AB25" s="142">
        <f t="shared" si="5"/>
        <v>0</v>
      </c>
      <c r="AC25" s="142">
        <f t="shared" si="5"/>
        <v>0</v>
      </c>
      <c r="AD25" s="142">
        <v>22</v>
      </c>
      <c r="AE25" s="142">
        <v>20</v>
      </c>
      <c r="AF25" s="142">
        <f t="shared" si="5"/>
        <v>0</v>
      </c>
      <c r="AG25" s="142">
        <f t="shared" si="5"/>
        <v>0</v>
      </c>
      <c r="AH25" s="142">
        <v>40</v>
      </c>
      <c r="AI25" s="12"/>
      <c r="AJ25" s="96">
        <f>COUNTIF($D$19:$AH$19,"V. Estudo")</f>
        <v>0</v>
      </c>
      <c r="AK25" s="77" t="s">
        <v>13</v>
      </c>
      <c r="AL25" s="221" t="s">
        <v>17</v>
      </c>
    </row>
    <row r="26" spans="1:38" ht="25.5" customHeight="1" x14ac:dyDescent="0.25">
      <c r="A26" s="243"/>
      <c r="B26" s="239" t="s">
        <v>81</v>
      </c>
      <c r="C26" s="240"/>
      <c r="D26" s="16"/>
      <c r="E26" s="16"/>
      <c r="F26" s="16">
        <v>22</v>
      </c>
      <c r="G26" s="16"/>
      <c r="H26" s="16"/>
      <c r="I26" s="16">
        <v>7</v>
      </c>
      <c r="J26" s="16">
        <v>8</v>
      </c>
      <c r="K26" s="16"/>
      <c r="L26" s="16"/>
      <c r="M26" s="16">
        <v>22</v>
      </c>
      <c r="N26" s="16"/>
      <c r="O26" s="16"/>
      <c r="P26" s="16">
        <v>7</v>
      </c>
      <c r="Q26" s="16">
        <v>10</v>
      </c>
      <c r="R26" s="16"/>
      <c r="S26" s="16"/>
      <c r="T26" s="16">
        <v>22</v>
      </c>
      <c r="U26" s="16"/>
      <c r="V26" s="16"/>
      <c r="W26" s="16">
        <v>7</v>
      </c>
      <c r="X26" s="16">
        <v>11</v>
      </c>
      <c r="Y26" s="16"/>
      <c r="Z26" s="16"/>
      <c r="AA26" s="16">
        <v>21</v>
      </c>
      <c r="AB26" s="16"/>
      <c r="AC26" s="16"/>
      <c r="AD26" s="16">
        <v>10</v>
      </c>
      <c r="AE26" s="16">
        <v>10</v>
      </c>
      <c r="AF26" s="16"/>
      <c r="AG26" s="16"/>
      <c r="AH26" s="16">
        <v>19</v>
      </c>
      <c r="AI26" s="12"/>
      <c r="AJ26" s="26">
        <f>COUNTIF($D$19:$AH$19,"Curso profissional")</f>
        <v>0</v>
      </c>
      <c r="AK26" s="3" t="s">
        <v>14</v>
      </c>
      <c r="AL26" s="221"/>
    </row>
    <row r="27" spans="1:38" ht="25.5" customHeight="1" x14ac:dyDescent="0.25">
      <c r="A27" s="243"/>
      <c r="B27" s="239" t="s">
        <v>82</v>
      </c>
      <c r="C27" s="240"/>
      <c r="D27" s="16"/>
      <c r="E27" s="16"/>
      <c r="F27" s="16">
        <v>20</v>
      </c>
      <c r="G27" s="16"/>
      <c r="H27" s="16"/>
      <c r="I27" s="16">
        <v>8</v>
      </c>
      <c r="J27" s="16">
        <v>12</v>
      </c>
      <c r="K27" s="16"/>
      <c r="L27" s="16"/>
      <c r="M27" s="16">
        <v>21</v>
      </c>
      <c r="N27" s="16"/>
      <c r="O27" s="16"/>
      <c r="P27" s="16">
        <v>7</v>
      </c>
      <c r="Q27" s="16">
        <v>11</v>
      </c>
      <c r="R27" s="16"/>
      <c r="S27" s="16"/>
      <c r="T27" s="16">
        <v>20</v>
      </c>
      <c r="U27" s="16"/>
      <c r="V27" s="16"/>
      <c r="W27" s="16">
        <v>10</v>
      </c>
      <c r="X27" s="16">
        <v>11</v>
      </c>
      <c r="Y27" s="16"/>
      <c r="Z27" s="16"/>
      <c r="AA27" s="16">
        <v>20</v>
      </c>
      <c r="AB27" s="16"/>
      <c r="AC27" s="16"/>
      <c r="AD27" s="16">
        <v>12</v>
      </c>
      <c r="AE27" s="16">
        <v>10</v>
      </c>
      <c r="AF27" s="16"/>
      <c r="AG27" s="16"/>
      <c r="AH27" s="16">
        <v>21</v>
      </c>
      <c r="AI27" s="12"/>
      <c r="AJ27" s="26">
        <f>COUNTIF($D$19:$AH$19,"Currículo Ed. Fís.")</f>
        <v>9</v>
      </c>
      <c r="AK27" s="3" t="s">
        <v>15</v>
      </c>
      <c r="AL27" s="221"/>
    </row>
    <row r="28" spans="1:38" ht="24.95" customHeight="1" x14ac:dyDescent="0.25">
      <c r="A28" s="243"/>
      <c r="B28" s="242" t="s">
        <v>84</v>
      </c>
      <c r="C28" s="242"/>
      <c r="D28" s="17"/>
      <c r="E28" s="17"/>
      <c r="F28" s="17">
        <v>2</v>
      </c>
      <c r="G28" s="17"/>
      <c r="H28" s="17"/>
      <c r="I28" s="17">
        <v>0</v>
      </c>
      <c r="J28" s="17">
        <v>0</v>
      </c>
      <c r="K28" s="17"/>
      <c r="L28" s="17"/>
      <c r="M28" s="17">
        <v>2</v>
      </c>
      <c r="N28" s="17"/>
      <c r="O28" s="17"/>
      <c r="P28" s="17">
        <v>0</v>
      </c>
      <c r="Q28" s="17">
        <v>0</v>
      </c>
      <c r="R28" s="17"/>
      <c r="S28" s="17"/>
      <c r="T28" s="17">
        <v>2</v>
      </c>
      <c r="U28" s="17"/>
      <c r="V28" s="17"/>
      <c r="W28" s="17">
        <v>0</v>
      </c>
      <c r="X28" s="17">
        <v>0</v>
      </c>
      <c r="Y28" s="17"/>
      <c r="Z28" s="17"/>
      <c r="AA28" s="17">
        <v>2</v>
      </c>
      <c r="AB28" s="17"/>
      <c r="AC28" s="17"/>
      <c r="AD28" s="17">
        <v>0</v>
      </c>
      <c r="AE28" s="17">
        <v>0</v>
      </c>
      <c r="AF28" s="17"/>
      <c r="AG28" s="17"/>
      <c r="AH28" s="17">
        <v>2</v>
      </c>
      <c r="AI28" s="12"/>
      <c r="AJ28" s="26">
        <f>COUNTIF($D$19:$AH$19,"Flexib. Curricular")</f>
        <v>1</v>
      </c>
      <c r="AK28" s="3" t="s">
        <v>47</v>
      </c>
      <c r="AL28" s="221"/>
    </row>
    <row r="29" spans="1:38" ht="24.95" customHeight="1" x14ac:dyDescent="0.25">
      <c r="A29" s="243"/>
      <c r="B29" s="242" t="s">
        <v>21</v>
      </c>
      <c r="C29" s="242"/>
      <c r="D29" s="17"/>
      <c r="E29" s="17"/>
      <c r="F29" s="17" t="s">
        <v>25</v>
      </c>
      <c r="G29" s="17"/>
      <c r="H29" s="17"/>
      <c r="I29" s="17" t="s">
        <v>46</v>
      </c>
      <c r="J29" s="17" t="s">
        <v>46</v>
      </c>
      <c r="K29" s="17"/>
      <c r="L29" s="17"/>
      <c r="M29" s="17" t="s">
        <v>25</v>
      </c>
      <c r="N29" s="17"/>
      <c r="O29" s="17"/>
      <c r="P29" s="17" t="s">
        <v>46</v>
      </c>
      <c r="Q29" s="17" t="s">
        <v>46</v>
      </c>
      <c r="R29" s="17"/>
      <c r="S29" s="17"/>
      <c r="T29" s="17" t="s">
        <v>25</v>
      </c>
      <c r="U29" s="17"/>
      <c r="V29" s="17"/>
      <c r="W29" s="17" t="s">
        <v>46</v>
      </c>
      <c r="X29" s="17" t="s">
        <v>46</v>
      </c>
      <c r="Y29" s="17"/>
      <c r="Z29" s="17"/>
      <c r="AA29" s="17" t="s">
        <v>25</v>
      </c>
      <c r="AB29" s="17"/>
      <c r="AC29" s="17"/>
      <c r="AD29" s="17" t="s">
        <v>46</v>
      </c>
      <c r="AE29" s="17" t="s">
        <v>46</v>
      </c>
      <c r="AF29" s="17"/>
      <c r="AG29" s="17"/>
      <c r="AH29" s="17" t="s">
        <v>25</v>
      </c>
      <c r="AI29" s="12"/>
      <c r="AJ29" s="26">
        <f>COUNTIF($D$19:$AH$19,"Ação Formação")</f>
        <v>0</v>
      </c>
      <c r="AK29" s="3" t="s">
        <v>40</v>
      </c>
      <c r="AL29" s="221"/>
    </row>
    <row r="30" spans="1:38" ht="24.95" customHeight="1" x14ac:dyDescent="0.25">
      <c r="A30" s="243"/>
      <c r="B30" s="247" t="s">
        <v>33</v>
      </c>
      <c r="C30" s="247"/>
      <c r="D30" s="18"/>
      <c r="E30" s="18"/>
      <c r="F30" s="18" t="s">
        <v>29</v>
      </c>
      <c r="G30" s="18"/>
      <c r="H30" s="18"/>
      <c r="I30" s="18" t="s">
        <v>29</v>
      </c>
      <c r="J30" s="18" t="s">
        <v>29</v>
      </c>
      <c r="K30" s="18"/>
      <c r="L30" s="18"/>
      <c r="M30" s="18" t="s">
        <v>29</v>
      </c>
      <c r="N30" s="18"/>
      <c r="O30" s="18"/>
      <c r="P30" s="18" t="s">
        <v>29</v>
      </c>
      <c r="Q30" s="18" t="s">
        <v>29</v>
      </c>
      <c r="R30" s="18"/>
      <c r="S30" s="18"/>
      <c r="T30" s="18" t="s">
        <v>29</v>
      </c>
      <c r="U30" s="18"/>
      <c r="V30" s="18"/>
      <c r="W30" s="18" t="s">
        <v>29</v>
      </c>
      <c r="X30" s="18" t="s">
        <v>29</v>
      </c>
      <c r="Y30" s="18"/>
      <c r="Z30" s="18"/>
      <c r="AA30" s="18" t="s">
        <v>29</v>
      </c>
      <c r="AB30" s="18"/>
      <c r="AC30" s="18"/>
      <c r="AD30" s="18" t="s">
        <v>29</v>
      </c>
      <c r="AE30" s="18" t="s">
        <v>29</v>
      </c>
      <c r="AF30" s="18"/>
      <c r="AG30" s="18"/>
      <c r="AH30" s="18" t="s">
        <v>29</v>
      </c>
      <c r="AI30" s="12"/>
      <c r="AJ30" s="26">
        <f>COUNTIF($D$19:$AH$19,"Tutoria")</f>
        <v>0</v>
      </c>
      <c r="AK30" s="3" t="s">
        <v>79</v>
      </c>
      <c r="AL30" s="221"/>
    </row>
    <row r="31" spans="1:38" ht="24.95" customHeight="1" thickBot="1" x14ac:dyDescent="0.3">
      <c r="A31" s="243"/>
      <c r="B31" s="239" t="s">
        <v>74</v>
      </c>
      <c r="C31" s="240"/>
      <c r="D31" s="18"/>
      <c r="E31" s="18"/>
      <c r="F31" s="18" t="s">
        <v>62</v>
      </c>
      <c r="G31" s="18"/>
      <c r="H31" s="18"/>
      <c r="I31" s="18" t="s">
        <v>61</v>
      </c>
      <c r="J31" s="18" t="s">
        <v>65</v>
      </c>
      <c r="K31" s="18"/>
      <c r="L31" s="18"/>
      <c r="M31" s="18" t="s">
        <v>67</v>
      </c>
      <c r="N31" s="18"/>
      <c r="O31" s="18"/>
      <c r="P31" s="18" t="s">
        <v>61</v>
      </c>
      <c r="Q31" s="18" t="s">
        <v>61</v>
      </c>
      <c r="R31" s="18"/>
      <c r="S31" s="18"/>
      <c r="T31" s="18" t="s">
        <v>65</v>
      </c>
      <c r="U31" s="18"/>
      <c r="V31" s="18"/>
      <c r="W31" s="18" t="s">
        <v>61</v>
      </c>
      <c r="X31" s="18" t="s">
        <v>62</v>
      </c>
      <c r="Y31" s="18"/>
      <c r="Z31" s="18"/>
      <c r="AA31" s="18" t="s">
        <v>61</v>
      </c>
      <c r="AB31" s="18"/>
      <c r="AC31" s="18"/>
      <c r="AD31" s="18" t="s">
        <v>61</v>
      </c>
      <c r="AE31" s="18" t="s">
        <v>62</v>
      </c>
      <c r="AF31" s="18"/>
      <c r="AG31" s="18"/>
      <c r="AH31" s="18" t="s">
        <v>61</v>
      </c>
      <c r="AI31" s="12"/>
      <c r="AJ31" s="97">
        <f>COUNTIF($D$19:$AH$19,"Outro")</f>
        <v>0</v>
      </c>
      <c r="AK31" s="78" t="s">
        <v>16</v>
      </c>
      <c r="AL31" s="221"/>
    </row>
    <row r="32" spans="1:38" ht="24.95" customHeight="1" x14ac:dyDescent="0.25">
      <c r="A32" s="243"/>
      <c r="B32" s="237" t="s">
        <v>234</v>
      </c>
      <c r="C32" s="238"/>
      <c r="D32" s="18"/>
      <c r="E32" s="18"/>
      <c r="F32" s="18">
        <v>4</v>
      </c>
      <c r="G32" s="18"/>
      <c r="H32" s="18"/>
      <c r="I32" s="18">
        <v>3</v>
      </c>
      <c r="J32" s="18">
        <v>5</v>
      </c>
      <c r="K32" s="18"/>
      <c r="L32" s="18"/>
      <c r="M32" s="18">
        <v>4</v>
      </c>
      <c r="N32" s="18"/>
      <c r="O32" s="18"/>
      <c r="P32" s="18">
        <v>3</v>
      </c>
      <c r="Q32" s="18">
        <v>5</v>
      </c>
      <c r="R32" s="18"/>
      <c r="S32" s="18"/>
      <c r="T32" s="18">
        <v>4</v>
      </c>
      <c r="U32" s="18"/>
      <c r="V32" s="18"/>
      <c r="W32" s="18">
        <v>3</v>
      </c>
      <c r="X32" s="18">
        <v>5</v>
      </c>
      <c r="Y32" s="18"/>
      <c r="Z32" s="18"/>
      <c r="AA32" s="18">
        <v>4</v>
      </c>
      <c r="AB32" s="18"/>
      <c r="AC32" s="18"/>
      <c r="AD32" s="18">
        <v>3</v>
      </c>
      <c r="AE32" s="18">
        <v>5</v>
      </c>
      <c r="AF32" s="18"/>
      <c r="AG32" s="18"/>
      <c r="AH32" s="18">
        <v>4</v>
      </c>
      <c r="AI32" s="12"/>
      <c r="AJ32" s="25">
        <f>COUNTIF($D$20:$AH$20,"Manhã")</f>
        <v>10</v>
      </c>
      <c r="AK32" s="89" t="s">
        <v>76</v>
      </c>
      <c r="AL32" s="220" t="s">
        <v>71</v>
      </c>
    </row>
    <row r="33" spans="1:38" ht="31.5" customHeight="1" x14ac:dyDescent="0.25">
      <c r="A33" s="243"/>
      <c r="B33" s="241" t="s">
        <v>36</v>
      </c>
      <c r="C33" s="241"/>
      <c r="D33" s="234" t="s">
        <v>35</v>
      </c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A33" s="234"/>
      <c r="AB33" s="234"/>
      <c r="AC33" s="234"/>
      <c r="AD33" s="234"/>
      <c r="AE33" s="234"/>
      <c r="AF33" s="234"/>
      <c r="AG33" s="234"/>
      <c r="AH33" s="234"/>
      <c r="AI33" s="12"/>
      <c r="AJ33" s="26">
        <f>COUNTIF($D$20:$AH$20,"Tarde")</f>
        <v>0</v>
      </c>
      <c r="AK33" s="2" t="s">
        <v>77</v>
      </c>
      <c r="AL33" s="221"/>
    </row>
    <row r="34" spans="1:38" ht="24.95" customHeight="1" thickBot="1" x14ac:dyDescent="0.3">
      <c r="A34" s="243"/>
      <c r="B34" s="233" t="s">
        <v>274</v>
      </c>
      <c r="C34" s="233"/>
      <c r="D34" s="16"/>
      <c r="E34" s="29"/>
      <c r="F34" s="29" t="s">
        <v>279</v>
      </c>
      <c r="G34" s="29"/>
      <c r="H34" s="29"/>
      <c r="I34" s="29"/>
      <c r="J34" s="29" t="s">
        <v>279</v>
      </c>
      <c r="K34" s="29"/>
      <c r="L34" s="29"/>
      <c r="M34" s="29" t="s">
        <v>279</v>
      </c>
      <c r="N34" s="29"/>
      <c r="O34" s="29"/>
      <c r="P34" s="29"/>
      <c r="Q34" s="29" t="s">
        <v>279</v>
      </c>
      <c r="R34" s="29"/>
      <c r="S34" s="29"/>
      <c r="T34" s="29" t="s">
        <v>279</v>
      </c>
      <c r="U34" s="29"/>
      <c r="V34" s="29"/>
      <c r="W34" s="29"/>
      <c r="X34" s="29" t="s">
        <v>279</v>
      </c>
      <c r="Y34" s="29"/>
      <c r="Z34" s="29"/>
      <c r="AA34" s="29" t="s">
        <v>279</v>
      </c>
      <c r="AB34" s="29"/>
      <c r="AC34" s="29"/>
      <c r="AD34" s="29"/>
      <c r="AE34" s="29" t="s">
        <v>279</v>
      </c>
      <c r="AF34" s="29"/>
      <c r="AG34" s="29"/>
      <c r="AH34" s="29" t="s">
        <v>279</v>
      </c>
      <c r="AI34" s="11"/>
      <c r="AJ34" s="90">
        <f>COUNTIF($D$20:$AH$20,"Todo o dia")</f>
        <v>0</v>
      </c>
      <c r="AK34" s="91" t="s">
        <v>78</v>
      </c>
      <c r="AL34" s="222"/>
    </row>
    <row r="35" spans="1:38" ht="24.95" customHeight="1" x14ac:dyDescent="0.25">
      <c r="A35" s="243"/>
      <c r="B35" s="233" t="s">
        <v>276</v>
      </c>
      <c r="C35" s="233"/>
      <c r="D35" s="19"/>
      <c r="E35" s="19"/>
      <c r="F35" s="19"/>
      <c r="G35" s="19"/>
      <c r="H35" s="19"/>
      <c r="I35" s="19"/>
      <c r="J35" s="19" t="s">
        <v>279</v>
      </c>
      <c r="K35" s="19"/>
      <c r="L35" s="19"/>
      <c r="M35" s="19"/>
      <c r="N35" s="19"/>
      <c r="O35" s="19"/>
      <c r="P35" s="19"/>
      <c r="Q35" s="19" t="s">
        <v>279</v>
      </c>
      <c r="R35" s="19"/>
      <c r="S35" s="19"/>
      <c r="T35" s="19"/>
      <c r="U35" s="19"/>
      <c r="V35" s="19"/>
      <c r="W35" s="19"/>
      <c r="X35" s="19" t="s">
        <v>279</v>
      </c>
      <c r="Y35" s="19"/>
      <c r="Z35" s="19"/>
      <c r="AA35" s="19"/>
      <c r="AB35" s="19"/>
      <c r="AC35" s="19"/>
      <c r="AD35" s="19"/>
      <c r="AE35" s="19" t="s">
        <v>279</v>
      </c>
      <c r="AF35" s="19"/>
      <c r="AG35" s="19"/>
      <c r="AH35" s="19"/>
      <c r="AI35" s="12"/>
      <c r="AJ35" s="81">
        <f>COUNTIF($D$21:$AH$21,"atletismo")</f>
        <v>0</v>
      </c>
      <c r="AK35" s="92" t="s">
        <v>53</v>
      </c>
      <c r="AL35" s="223" t="s">
        <v>52</v>
      </c>
    </row>
    <row r="36" spans="1:38" ht="24.95" customHeight="1" x14ac:dyDescent="0.25">
      <c r="A36" s="243"/>
      <c r="B36" s="233" t="s">
        <v>277</v>
      </c>
      <c r="C36" s="233"/>
      <c r="D36" s="20"/>
      <c r="E36" s="20"/>
      <c r="F36" s="20"/>
      <c r="G36" s="20"/>
      <c r="H36" s="20"/>
      <c r="I36" s="20" t="s">
        <v>279</v>
      </c>
      <c r="J36" s="20" t="s">
        <v>279</v>
      </c>
      <c r="K36" s="20"/>
      <c r="L36" s="20"/>
      <c r="M36" s="20"/>
      <c r="N36" s="20"/>
      <c r="O36" s="20"/>
      <c r="P36" s="20" t="s">
        <v>279</v>
      </c>
      <c r="Q36" s="20" t="s">
        <v>279</v>
      </c>
      <c r="R36" s="20"/>
      <c r="S36" s="20"/>
      <c r="T36" s="20"/>
      <c r="U36" s="20"/>
      <c r="V36" s="20"/>
      <c r="W36" s="20" t="s">
        <v>279</v>
      </c>
      <c r="X36" s="20" t="s">
        <v>279</v>
      </c>
      <c r="Y36" s="20"/>
      <c r="Z36" s="20"/>
      <c r="AA36" s="20"/>
      <c r="AB36" s="20"/>
      <c r="AC36" s="20"/>
      <c r="AD36" s="20" t="s">
        <v>279</v>
      </c>
      <c r="AE36" s="20" t="s">
        <v>279</v>
      </c>
      <c r="AF36" s="20"/>
      <c r="AG36" s="20"/>
      <c r="AH36" s="20"/>
      <c r="AI36" s="12"/>
      <c r="AJ36" s="72">
        <f>COUNTIF($D$21:$AH$21,"natação")</f>
        <v>0</v>
      </c>
      <c r="AK36" s="10" t="s">
        <v>54</v>
      </c>
      <c r="AL36" s="223"/>
    </row>
    <row r="37" spans="1:38" ht="24.95" customHeight="1" x14ac:dyDescent="0.25">
      <c r="A37" s="243"/>
      <c r="B37" s="233" t="s">
        <v>278</v>
      </c>
      <c r="C37" s="233"/>
      <c r="D37" s="19"/>
      <c r="E37" s="19"/>
      <c r="F37" s="19"/>
      <c r="G37" s="19"/>
      <c r="H37" s="19"/>
      <c r="I37" s="19" t="s">
        <v>279</v>
      </c>
      <c r="J37" s="19" t="s">
        <v>279</v>
      </c>
      <c r="K37" s="19"/>
      <c r="L37" s="19"/>
      <c r="M37" s="19"/>
      <c r="N37" s="19"/>
      <c r="O37" s="19"/>
      <c r="P37" s="19" t="s">
        <v>279</v>
      </c>
      <c r="Q37" s="19" t="s">
        <v>279</v>
      </c>
      <c r="R37" s="19"/>
      <c r="S37" s="19"/>
      <c r="T37" s="19"/>
      <c r="U37" s="19"/>
      <c r="V37" s="19"/>
      <c r="W37" s="19" t="s">
        <v>279</v>
      </c>
      <c r="X37" s="19" t="s">
        <v>279</v>
      </c>
      <c r="Y37" s="19"/>
      <c r="Z37" s="19"/>
      <c r="AA37" s="19"/>
      <c r="AB37" s="19"/>
      <c r="AC37" s="19"/>
      <c r="AD37" s="19" t="s">
        <v>279</v>
      </c>
      <c r="AE37" s="19" t="s">
        <v>279</v>
      </c>
      <c r="AF37" s="19"/>
      <c r="AG37" s="19"/>
      <c r="AH37" s="19"/>
      <c r="AI37" s="12"/>
      <c r="AJ37" s="72">
        <f>COUNTIF($D$21:$AH$21,"golfe")</f>
        <v>0</v>
      </c>
      <c r="AK37" s="10" t="s">
        <v>55</v>
      </c>
      <c r="AL37" s="223"/>
    </row>
    <row r="38" spans="1:38" ht="24.95" customHeight="1" x14ac:dyDescent="0.25">
      <c r="A38" s="243"/>
      <c r="B38" s="233" t="s">
        <v>275</v>
      </c>
      <c r="C38" s="233"/>
      <c r="D38" s="19"/>
      <c r="E38" s="19"/>
      <c r="F38" s="19"/>
      <c r="G38" s="19"/>
      <c r="H38" s="19"/>
      <c r="I38" s="19"/>
      <c r="J38" s="19" t="s">
        <v>279</v>
      </c>
      <c r="K38" s="19"/>
      <c r="L38" s="19"/>
      <c r="M38" s="19"/>
      <c r="N38" s="19"/>
      <c r="O38" s="19"/>
      <c r="P38" s="19"/>
      <c r="Q38" s="19" t="s">
        <v>279</v>
      </c>
      <c r="R38" s="19"/>
      <c r="S38" s="19"/>
      <c r="T38" s="19"/>
      <c r="U38" s="19"/>
      <c r="V38" s="19"/>
      <c r="W38" s="19"/>
      <c r="X38" s="19" t="s">
        <v>279</v>
      </c>
      <c r="Y38" s="19"/>
      <c r="Z38" s="19"/>
      <c r="AA38" s="19"/>
      <c r="AB38" s="19"/>
      <c r="AC38" s="19"/>
      <c r="AD38" s="19"/>
      <c r="AE38" s="19" t="s">
        <v>279</v>
      </c>
      <c r="AF38" s="19"/>
      <c r="AG38" s="19"/>
      <c r="AH38" s="19"/>
      <c r="AI38" s="12"/>
      <c r="AJ38" s="72">
        <f>COUNTIF($D$21:$AH$21,"canoagem")</f>
        <v>10</v>
      </c>
      <c r="AK38" s="10" t="s">
        <v>56</v>
      </c>
      <c r="AL38" s="223"/>
    </row>
    <row r="39" spans="1:38" ht="24.95" customHeight="1" x14ac:dyDescent="0.25">
      <c r="A39" s="243"/>
      <c r="B39" s="233" t="s">
        <v>286</v>
      </c>
      <c r="C39" s="233"/>
      <c r="D39" s="20"/>
      <c r="E39" s="20"/>
      <c r="F39" s="20" t="s">
        <v>279</v>
      </c>
      <c r="G39" s="20"/>
      <c r="H39" s="20"/>
      <c r="I39" s="20" t="s">
        <v>279</v>
      </c>
      <c r="J39" s="20"/>
      <c r="K39" s="20"/>
      <c r="L39" s="20"/>
      <c r="M39" s="20" t="s">
        <v>279</v>
      </c>
      <c r="N39" s="20"/>
      <c r="O39" s="20"/>
      <c r="P39" s="20" t="s">
        <v>279</v>
      </c>
      <c r="Q39" s="20"/>
      <c r="R39" s="20"/>
      <c r="S39" s="20"/>
      <c r="T39" s="20" t="s">
        <v>279</v>
      </c>
      <c r="U39" s="20"/>
      <c r="V39" s="20"/>
      <c r="W39" s="20" t="s">
        <v>279</v>
      </c>
      <c r="X39" s="20"/>
      <c r="Y39" s="20"/>
      <c r="Z39" s="20"/>
      <c r="AA39" s="20" t="s">
        <v>279</v>
      </c>
      <c r="AB39" s="20"/>
      <c r="AC39" s="20"/>
      <c r="AD39" s="20" t="s">
        <v>279</v>
      </c>
      <c r="AE39" s="20"/>
      <c r="AF39" s="20"/>
      <c r="AG39" s="20"/>
      <c r="AH39" s="20" t="s">
        <v>279</v>
      </c>
      <c r="AI39" s="15"/>
      <c r="AJ39" s="72">
        <f>COUNTIF($D$21:$AH$21,"remo")</f>
        <v>0</v>
      </c>
      <c r="AK39" s="10" t="s">
        <v>57</v>
      </c>
      <c r="AL39" s="223"/>
    </row>
    <row r="40" spans="1:38" ht="24.95" customHeight="1" x14ac:dyDescent="0.25">
      <c r="A40" s="243"/>
      <c r="B40" s="233" t="s">
        <v>294</v>
      </c>
      <c r="C40" s="233"/>
      <c r="D40" s="20"/>
      <c r="E40" s="20"/>
      <c r="F40" s="20" t="s">
        <v>279</v>
      </c>
      <c r="G40" s="20"/>
      <c r="H40" s="20"/>
      <c r="I40" s="20"/>
      <c r="J40" s="20"/>
      <c r="K40" s="20"/>
      <c r="L40" s="20"/>
      <c r="M40" s="20" t="s">
        <v>279</v>
      </c>
      <c r="N40" s="20"/>
      <c r="O40" s="20"/>
      <c r="P40" s="20"/>
      <c r="Q40" s="20"/>
      <c r="R40" s="20"/>
      <c r="S40" s="20"/>
      <c r="T40" s="20" t="s">
        <v>279</v>
      </c>
      <c r="U40" s="20"/>
      <c r="V40" s="20"/>
      <c r="W40" s="20"/>
      <c r="X40" s="20"/>
      <c r="Y40" s="20"/>
      <c r="Z40" s="20"/>
      <c r="AA40" s="20" t="s">
        <v>279</v>
      </c>
      <c r="AB40" s="20"/>
      <c r="AC40" s="20"/>
      <c r="AD40" s="20"/>
      <c r="AE40" s="20"/>
      <c r="AF40" s="20"/>
      <c r="AG40" s="20"/>
      <c r="AH40" s="20" t="s">
        <v>279</v>
      </c>
      <c r="AI40" s="12"/>
      <c r="AJ40" s="72">
        <f>COUNTIF($D$21:$AH$21,"surfing")</f>
        <v>0</v>
      </c>
      <c r="AK40" s="10" t="s">
        <v>58</v>
      </c>
      <c r="AL40" s="223"/>
    </row>
    <row r="41" spans="1:38" ht="24.95" customHeight="1" x14ac:dyDescent="0.25">
      <c r="A41" s="243"/>
      <c r="B41" s="233" t="s">
        <v>295</v>
      </c>
      <c r="C41" s="233"/>
      <c r="D41" s="20"/>
      <c r="E41" s="20"/>
      <c r="F41" s="20" t="s">
        <v>279</v>
      </c>
      <c r="G41" s="20"/>
      <c r="H41" s="20"/>
      <c r="I41" s="20"/>
      <c r="J41" s="20"/>
      <c r="K41" s="20"/>
      <c r="L41" s="20"/>
      <c r="M41" s="20" t="s">
        <v>279</v>
      </c>
      <c r="N41" s="20"/>
      <c r="O41" s="20"/>
      <c r="P41" s="20"/>
      <c r="Q41" s="20"/>
      <c r="R41" s="20"/>
      <c r="S41" s="20"/>
      <c r="T41" s="20" t="s">
        <v>279</v>
      </c>
      <c r="U41" s="20"/>
      <c r="V41" s="20"/>
      <c r="W41" s="20"/>
      <c r="X41" s="20"/>
      <c r="Y41" s="20"/>
      <c r="Z41" s="20"/>
      <c r="AA41" s="20" t="s">
        <v>279</v>
      </c>
      <c r="AB41" s="20"/>
      <c r="AC41" s="20"/>
      <c r="AD41" s="20"/>
      <c r="AE41" s="20"/>
      <c r="AF41" s="20"/>
      <c r="AG41" s="20"/>
      <c r="AH41" s="20" t="s">
        <v>279</v>
      </c>
      <c r="AJ41" s="72">
        <f>COUNTIF($D$21:$AH$21,"vela")</f>
        <v>0</v>
      </c>
      <c r="AK41" s="10" t="s">
        <v>59</v>
      </c>
      <c r="AL41" s="223"/>
    </row>
    <row r="42" spans="1:38" ht="24.95" customHeight="1" x14ac:dyDescent="0.25">
      <c r="AJ42" s="72">
        <f>COUNTIF($D$21:$AH$21,"canoagem e remo")</f>
        <v>0</v>
      </c>
      <c r="AK42" s="10" t="s">
        <v>60</v>
      </c>
      <c r="AL42" s="223"/>
    </row>
    <row r="43" spans="1:38" ht="24.95" customHeight="1" x14ac:dyDescent="0.25">
      <c r="AJ43" s="72">
        <f>COUNTIF($D$21:$AH$21,"canoagem e surfing")</f>
        <v>0</v>
      </c>
      <c r="AK43" s="10" t="s">
        <v>61</v>
      </c>
      <c r="AL43" s="223"/>
    </row>
    <row r="44" spans="1:38" ht="21.75" customHeight="1" x14ac:dyDescent="0.25">
      <c r="AJ44" s="72">
        <f>COUNTIF($D$21:$AH$21,"canoagem e vela")</f>
        <v>0</v>
      </c>
      <c r="AK44" s="10" t="s">
        <v>62</v>
      </c>
      <c r="AL44" s="223"/>
    </row>
    <row r="45" spans="1:38" ht="21.75" customHeight="1" x14ac:dyDescent="0.25">
      <c r="AJ45" s="72">
        <f>COUNTIF($D$21:$AH$21,"remo e surfing")</f>
        <v>0</v>
      </c>
      <c r="AK45" s="10" t="s">
        <v>63</v>
      </c>
      <c r="AL45" s="223"/>
    </row>
    <row r="46" spans="1:38" ht="21.75" customHeight="1" x14ac:dyDescent="0.25">
      <c r="AJ46" s="72">
        <f>COUNTIF($D$21:$AH$21,"remo e vela")</f>
        <v>0</v>
      </c>
      <c r="AK46" s="10" t="s">
        <v>64</v>
      </c>
      <c r="AL46" s="223"/>
    </row>
    <row r="47" spans="1:38" ht="21.75" customHeight="1" x14ac:dyDescent="0.25">
      <c r="AJ47" s="72">
        <f>COUNTIF($D$21:$AH$21,"surfing e vela")</f>
        <v>0</v>
      </c>
      <c r="AK47" s="10" t="s">
        <v>65</v>
      </c>
      <c r="AL47" s="223"/>
    </row>
    <row r="48" spans="1:38" ht="21.75" customHeight="1" x14ac:dyDescent="0.25">
      <c r="AJ48" s="72">
        <f>COUNTIF($D$21:$AH$21,"canoagem, remo e surfing")</f>
        <v>0</v>
      </c>
      <c r="AK48" s="10" t="s">
        <v>66</v>
      </c>
      <c r="AL48" s="223"/>
    </row>
    <row r="49" spans="35:38" ht="21.75" customHeight="1" x14ac:dyDescent="0.25">
      <c r="AJ49" s="72">
        <f>COUNTIF($D$21:$AH$21,"canoagem, remo e vela")</f>
        <v>0</v>
      </c>
      <c r="AK49" s="10" t="s">
        <v>67</v>
      </c>
      <c r="AL49" s="223"/>
    </row>
    <row r="50" spans="35:38" ht="21.75" customHeight="1" x14ac:dyDescent="0.25">
      <c r="AJ50" s="72">
        <f>COUNTIF($D$21:$AH$21,"remo, surfing e vela")</f>
        <v>0</v>
      </c>
      <c r="AK50" s="10" t="s">
        <v>68</v>
      </c>
      <c r="AL50" s="223"/>
    </row>
    <row r="51" spans="35:38" ht="21.75" customHeight="1" x14ac:dyDescent="0.25">
      <c r="AJ51" s="72">
        <f>COUNTIF($D$21:$AH$21,"canoagem, remo, surfing e vela")</f>
        <v>0</v>
      </c>
      <c r="AK51" s="10" t="s">
        <v>69</v>
      </c>
      <c r="AL51" s="223"/>
    </row>
    <row r="52" spans="35:38" ht="21.75" customHeight="1" thickBot="1" x14ac:dyDescent="0.3">
      <c r="AJ52" s="90">
        <f>COUNTIF($D$22:$AG$22,"Sim")</f>
        <v>0</v>
      </c>
      <c r="AK52" s="101" t="s">
        <v>37</v>
      </c>
      <c r="AL52" s="102"/>
    </row>
    <row r="53" spans="35:38" ht="21.75" customHeight="1" x14ac:dyDescent="0.25">
      <c r="AJ53" s="99">
        <f>AJ8/AJ21</f>
        <v>30.3</v>
      </c>
      <c r="AK53" s="88" t="s">
        <v>230</v>
      </c>
    </row>
    <row r="54" spans="35:38" ht="21.75" customHeight="1" thickBot="1" x14ac:dyDescent="0.3">
      <c r="AJ54" s="52">
        <f>AJ13/AJ21</f>
        <v>1</v>
      </c>
      <c r="AK54" s="53" t="s">
        <v>231</v>
      </c>
    </row>
    <row r="55" spans="35:38" ht="21.75" customHeight="1" thickBot="1" x14ac:dyDescent="0.3"/>
    <row r="56" spans="35:38" ht="18" customHeight="1" thickBot="1" x14ac:dyDescent="0.3">
      <c r="AJ56" s="1"/>
      <c r="AK56" s="103" t="s">
        <v>23</v>
      </c>
      <c r="AL56" s="4"/>
    </row>
    <row r="57" spans="35:38" ht="18" customHeight="1" x14ac:dyDescent="0.25">
      <c r="AJ57" s="25">
        <f>SUM($D$25:$AH$25)</f>
        <v>359</v>
      </c>
      <c r="AK57" s="89" t="s">
        <v>80</v>
      </c>
      <c r="AL57" s="225" t="s">
        <v>34</v>
      </c>
    </row>
    <row r="58" spans="35:38" ht="18" customHeight="1" x14ac:dyDescent="0.25">
      <c r="AJ58" s="26">
        <f>SUM($D$26:$AH$26)</f>
        <v>176</v>
      </c>
      <c r="AK58" s="2" t="s">
        <v>81</v>
      </c>
      <c r="AL58" s="224"/>
    </row>
    <row r="59" spans="35:38" ht="18" customHeight="1" x14ac:dyDescent="0.25">
      <c r="AJ59" s="26">
        <f>SUM($D$27:$AH$27)</f>
        <v>183</v>
      </c>
      <c r="AK59" s="2" t="s">
        <v>82</v>
      </c>
      <c r="AL59" s="224"/>
    </row>
    <row r="60" spans="35:38" ht="18" customHeight="1" thickBot="1" x14ac:dyDescent="0.3">
      <c r="AJ60" s="90">
        <f>SUM($D$28:$AH$28)</f>
        <v>10</v>
      </c>
      <c r="AK60" s="91" t="s">
        <v>84</v>
      </c>
      <c r="AL60" s="226"/>
    </row>
    <row r="61" spans="35:38" ht="18" customHeight="1" x14ac:dyDescent="0.25">
      <c r="AI61" s="14"/>
      <c r="AJ61" s="96">
        <f>COUNTIF($D$29:$AH$29,"1º ciclo")</f>
        <v>5</v>
      </c>
      <c r="AK61" s="63" t="s">
        <v>10</v>
      </c>
      <c r="AL61" s="224" t="s">
        <v>21</v>
      </c>
    </row>
    <row r="62" spans="35:38" ht="18" customHeight="1" x14ac:dyDescent="0.25">
      <c r="AI62" s="14"/>
      <c r="AJ62" s="26">
        <f>COUNTIF($D$29:$AG$29,"2º ciclo")</f>
        <v>0</v>
      </c>
      <c r="AK62" s="2" t="s">
        <v>11</v>
      </c>
      <c r="AL62" s="224"/>
    </row>
    <row r="63" spans="35:38" ht="18" customHeight="1" x14ac:dyDescent="0.25">
      <c r="AI63" s="14"/>
      <c r="AJ63" s="26">
        <f>COUNTIF($D$29:$AG$29,"3º ciclo")</f>
        <v>0</v>
      </c>
      <c r="AK63" s="2" t="s">
        <v>12</v>
      </c>
      <c r="AL63" s="224"/>
    </row>
    <row r="64" spans="35:38" ht="18" customHeight="1" x14ac:dyDescent="0.25">
      <c r="AI64" s="14"/>
      <c r="AJ64" s="26">
        <f>COUNTIF($D$29:$AH$29,"secundário")</f>
        <v>0</v>
      </c>
      <c r="AK64" s="2" t="s">
        <v>87</v>
      </c>
      <c r="AL64" s="224"/>
    </row>
    <row r="65" spans="29:38" ht="18" customHeight="1" x14ac:dyDescent="0.25">
      <c r="AI65" s="14"/>
      <c r="AJ65" s="26">
        <f>COUNTIF($D$29:$AH$29,"Profissional")</f>
        <v>0</v>
      </c>
      <c r="AK65" s="2" t="s">
        <v>85</v>
      </c>
      <c r="AL65" s="224"/>
    </row>
    <row r="66" spans="29:38" ht="18" customHeight="1" thickBot="1" x14ac:dyDescent="0.3">
      <c r="AI66" s="14"/>
      <c r="AJ66" s="97">
        <f>COUNTIF($D$29:$AH$29,"Vários")</f>
        <v>8</v>
      </c>
      <c r="AK66" s="27" t="s">
        <v>86</v>
      </c>
      <c r="AL66" s="224"/>
    </row>
    <row r="67" spans="29:38" ht="18" customHeight="1" x14ac:dyDescent="0.25">
      <c r="AJ67" s="70">
        <f>COUNTIF($D$30:$AH$30,"Sede")</f>
        <v>13</v>
      </c>
      <c r="AK67" s="89" t="s">
        <v>8</v>
      </c>
      <c r="AL67" s="227" t="s">
        <v>6</v>
      </c>
    </row>
    <row r="68" spans="29:38" ht="18" customHeight="1" x14ac:dyDescent="0.25">
      <c r="AJ68" s="72">
        <f>COUNTIF($D$30:$AH$30,"Outro")</f>
        <v>0</v>
      </c>
      <c r="AK68" s="2" t="s">
        <v>9</v>
      </c>
      <c r="AL68" s="228"/>
    </row>
    <row r="69" spans="29:38" ht="18" customHeight="1" thickBot="1" x14ac:dyDescent="0.3">
      <c r="AJ69" s="73">
        <f>COUNTIF($D$30:$AH$30,"Vários")</f>
        <v>0</v>
      </c>
      <c r="AK69" s="91" t="s">
        <v>75</v>
      </c>
      <c r="AL69" s="229"/>
    </row>
    <row r="70" spans="29:38" ht="18" customHeight="1" x14ac:dyDescent="0.25">
      <c r="AJ70" s="81">
        <f>COUNTIF($D$31:$AH$31,"atletismo")</f>
        <v>0</v>
      </c>
      <c r="AK70" s="92" t="s">
        <v>53</v>
      </c>
      <c r="AL70" s="223" t="s">
        <v>52</v>
      </c>
    </row>
    <row r="71" spans="29:38" ht="18" customHeight="1" x14ac:dyDescent="0.25">
      <c r="AJ71" s="72">
        <f>COUNTIF($D$31:$AH$31,"natação")</f>
        <v>0</v>
      </c>
      <c r="AK71" s="10" t="s">
        <v>54</v>
      </c>
      <c r="AL71" s="223"/>
    </row>
    <row r="72" spans="29:38" ht="18" customHeight="1" x14ac:dyDescent="0.25">
      <c r="AJ72" s="72">
        <f>COUNTIF($D$31:$AH$31,"golfe")</f>
        <v>0</v>
      </c>
      <c r="AK72" s="10" t="s">
        <v>55</v>
      </c>
      <c r="AL72" s="223"/>
    </row>
    <row r="73" spans="29:38" ht="18" customHeight="1" x14ac:dyDescent="0.25">
      <c r="AJ73" s="72">
        <f>COUNTIF($D$31:$AH$31,"canoagem")</f>
        <v>0</v>
      </c>
      <c r="AK73" s="10" t="s">
        <v>56</v>
      </c>
      <c r="AL73" s="223"/>
    </row>
    <row r="74" spans="29:38" ht="18" customHeight="1" x14ac:dyDescent="0.25">
      <c r="AJ74" s="72">
        <f>COUNTIF($D$31:$AH$31,"remo")</f>
        <v>0</v>
      </c>
      <c r="AK74" s="10" t="s">
        <v>57</v>
      </c>
      <c r="AL74" s="223"/>
    </row>
    <row r="75" spans="29:38" ht="18" customHeight="1" x14ac:dyDescent="0.25">
      <c r="AJ75" s="72">
        <f>COUNTIF($D$31:$AH$31,"surfing")</f>
        <v>0</v>
      </c>
      <c r="AK75" s="10" t="s">
        <v>58</v>
      </c>
      <c r="AL75" s="223"/>
    </row>
    <row r="76" spans="29:38" ht="18" customHeight="1" x14ac:dyDescent="0.25">
      <c r="AC76" s="14"/>
      <c r="AJ76" s="72">
        <f>COUNTIF($D$31:$AH$31,"vela")</f>
        <v>0</v>
      </c>
      <c r="AK76" s="10" t="s">
        <v>59</v>
      </c>
      <c r="AL76" s="223"/>
    </row>
    <row r="77" spans="29:38" ht="18" customHeight="1" x14ac:dyDescent="0.25">
      <c r="AC77" s="14"/>
      <c r="AJ77" s="72">
        <f>COUNTIF($D$31:$AH$31,"atletismo")</f>
        <v>0</v>
      </c>
      <c r="AK77" s="10" t="s">
        <v>60</v>
      </c>
      <c r="AL77" s="223"/>
    </row>
    <row r="78" spans="29:38" ht="18" customHeight="1" x14ac:dyDescent="0.25">
      <c r="AC78" s="14"/>
      <c r="AJ78" s="72">
        <f>COUNTIF($D$31:$AH$31,"canoagem e surfing")</f>
        <v>7</v>
      </c>
      <c r="AK78" s="10" t="s">
        <v>61</v>
      </c>
      <c r="AL78" s="223"/>
    </row>
    <row r="79" spans="29:38" ht="18" customHeight="1" x14ac:dyDescent="0.25">
      <c r="AJ79" s="72">
        <f>COUNTIF($D$31:$AH$31,"canoagem e vela")</f>
        <v>3</v>
      </c>
      <c r="AK79" s="10" t="s">
        <v>62</v>
      </c>
      <c r="AL79" s="223"/>
    </row>
    <row r="80" spans="29:38" ht="18" customHeight="1" x14ac:dyDescent="0.25">
      <c r="AC80" s="61"/>
      <c r="AJ80" s="72">
        <f>COUNTIF($D$31:$AH$31,"remo e surfing")</f>
        <v>0</v>
      </c>
      <c r="AK80" s="10" t="s">
        <v>63</v>
      </c>
      <c r="AL80" s="223"/>
    </row>
    <row r="81" spans="29:38" ht="18" customHeight="1" x14ac:dyDescent="0.25">
      <c r="AC81" s="61"/>
      <c r="AJ81" s="72">
        <f>COUNTIF($D$31:$AH$31,"remo e vela")</f>
        <v>0</v>
      </c>
      <c r="AK81" s="10" t="s">
        <v>64</v>
      </c>
      <c r="AL81" s="223"/>
    </row>
    <row r="82" spans="29:38" ht="18" customHeight="1" x14ac:dyDescent="0.25">
      <c r="AC82" s="61"/>
      <c r="AJ82" s="72">
        <f>COUNTIF($D$31:$AH$31,"surfing e vela")</f>
        <v>2</v>
      </c>
      <c r="AK82" s="10" t="s">
        <v>65</v>
      </c>
      <c r="AL82" s="223"/>
    </row>
    <row r="83" spans="29:38" ht="18" customHeight="1" x14ac:dyDescent="0.25">
      <c r="AC83" s="61"/>
      <c r="AJ83" s="72">
        <f>COUNTIF($D$31:$AH$31,"canoagem, remo e surfing")</f>
        <v>0</v>
      </c>
      <c r="AK83" s="10" t="s">
        <v>66</v>
      </c>
      <c r="AL83" s="223"/>
    </row>
    <row r="84" spans="29:38" ht="18" customHeight="1" x14ac:dyDescent="0.25">
      <c r="AC84" s="61"/>
      <c r="AJ84" s="72">
        <f>COUNTIF($D$31:$AH$31,"canoagem, remo e vela")</f>
        <v>1</v>
      </c>
      <c r="AK84" s="10" t="s">
        <v>67</v>
      </c>
      <c r="AL84" s="223"/>
    </row>
    <row r="85" spans="29:38" ht="18" customHeight="1" x14ac:dyDescent="0.25">
      <c r="AC85" s="61"/>
      <c r="AJ85" s="72">
        <f>COUNTIF($D$31:$AH$31,"remo, surfing e vela")</f>
        <v>0</v>
      </c>
      <c r="AK85" s="10" t="s">
        <v>68</v>
      </c>
      <c r="AL85" s="223"/>
    </row>
    <row r="86" spans="29:38" ht="18" customHeight="1" thickBot="1" x14ac:dyDescent="0.3">
      <c r="AC86" s="61"/>
      <c r="AJ86" s="82">
        <f>COUNTIF($D$31:$AH$31,"canoagem, remo, surfing e vela")</f>
        <v>0</v>
      </c>
      <c r="AK86" s="93" t="s">
        <v>69</v>
      </c>
      <c r="AL86" s="223"/>
    </row>
    <row r="87" spans="29:38" ht="18" customHeight="1" x14ac:dyDescent="0.25">
      <c r="AJ87" s="25">
        <f>SUM(D32:AH32)</f>
        <v>52</v>
      </c>
      <c r="AK87" s="89" t="s">
        <v>233</v>
      </c>
      <c r="AL87" s="230" t="s">
        <v>20</v>
      </c>
    </row>
    <row r="88" spans="29:38" ht="18" customHeight="1" thickBot="1" x14ac:dyDescent="0.3">
      <c r="AJ88" s="90">
        <f>COUNTA(D34:AH41)</f>
        <v>52</v>
      </c>
      <c r="AK88" s="91" t="s">
        <v>237</v>
      </c>
      <c r="AL88" s="231"/>
    </row>
    <row r="89" spans="29:38" ht="18" customHeight="1" thickBot="1" x14ac:dyDescent="0.3">
      <c r="AJ89" s="98">
        <f>COUNTA(D32:AH32)</f>
        <v>13</v>
      </c>
      <c r="AK89" s="215" t="s">
        <v>51</v>
      </c>
      <c r="AL89" s="216"/>
    </row>
    <row r="90" spans="29:38" ht="18" customHeight="1" x14ac:dyDescent="0.25">
      <c r="AJ90" s="94">
        <f>AJ57/AJ89</f>
        <v>27.615384615384617</v>
      </c>
      <c r="AK90" s="95" t="s">
        <v>232</v>
      </c>
      <c r="AL90" s="62"/>
    </row>
    <row r="91" spans="29:38" ht="18" customHeight="1" x14ac:dyDescent="0.25">
      <c r="AJ91" s="55">
        <f>AJ88/AJ89</f>
        <v>4</v>
      </c>
      <c r="AK91" s="56" t="s">
        <v>235</v>
      </c>
      <c r="AL91" s="232"/>
    </row>
    <row r="92" spans="29:38" ht="18" customHeight="1" x14ac:dyDescent="0.25">
      <c r="AJ92" s="55">
        <f>AJ88/AJ89</f>
        <v>4</v>
      </c>
      <c r="AK92" s="57" t="s">
        <v>236</v>
      </c>
      <c r="AL92" s="232"/>
    </row>
    <row r="93" spans="29:38" ht="18" customHeight="1" x14ac:dyDescent="0.25">
      <c r="AJ93" s="55">
        <f>AJ57/AJ87</f>
        <v>6.9038461538461542</v>
      </c>
      <c r="AK93" s="56" t="s">
        <v>238</v>
      </c>
      <c r="AL93" s="62"/>
    </row>
  </sheetData>
  <mergeCells count="63">
    <mergeCell ref="A7:K7"/>
    <mergeCell ref="L7:N7"/>
    <mergeCell ref="O7:AB7"/>
    <mergeCell ref="AC7:AH7"/>
    <mergeCell ref="A5:AH5"/>
    <mergeCell ref="A6:K6"/>
    <mergeCell ref="L6:N6"/>
    <mergeCell ref="O6:AB6"/>
    <mergeCell ref="AC6:AH6"/>
    <mergeCell ref="A8:B9"/>
    <mergeCell ref="C8:C9"/>
    <mergeCell ref="D8:AH8"/>
    <mergeCell ref="AL8:AL12"/>
    <mergeCell ref="A10:A23"/>
    <mergeCell ref="B10:C10"/>
    <mergeCell ref="B11:C11"/>
    <mergeCell ref="B12:C12"/>
    <mergeCell ref="B13:C13"/>
    <mergeCell ref="AL13:AL14"/>
    <mergeCell ref="B14:C14"/>
    <mergeCell ref="B15:C15"/>
    <mergeCell ref="AL15:AL20"/>
    <mergeCell ref="B16:C16"/>
    <mergeCell ref="B17:C17"/>
    <mergeCell ref="B18:C18"/>
    <mergeCell ref="B19:C19"/>
    <mergeCell ref="B20:C20"/>
    <mergeCell ref="B21:C21"/>
    <mergeCell ref="AK21:AL21"/>
    <mergeCell ref="B22:C22"/>
    <mergeCell ref="AL22:AL24"/>
    <mergeCell ref="B23:C23"/>
    <mergeCell ref="D23:AH23"/>
    <mergeCell ref="A24:B24"/>
    <mergeCell ref="A25:A41"/>
    <mergeCell ref="B25:C25"/>
    <mergeCell ref="AL25:AL31"/>
    <mergeCell ref="B26:C26"/>
    <mergeCell ref="B27:C27"/>
    <mergeCell ref="B28:C28"/>
    <mergeCell ref="B29:C29"/>
    <mergeCell ref="B30:C30"/>
    <mergeCell ref="B31:C31"/>
    <mergeCell ref="B32:C32"/>
    <mergeCell ref="AL32:AL34"/>
    <mergeCell ref="B33:C33"/>
    <mergeCell ref="D33:AH33"/>
    <mergeCell ref="B34:C34"/>
    <mergeCell ref="B35:C35"/>
    <mergeCell ref="AL35:AL51"/>
    <mergeCell ref="B36:C36"/>
    <mergeCell ref="B37:C37"/>
    <mergeCell ref="B38:C38"/>
    <mergeCell ref="B39:C39"/>
    <mergeCell ref="AL87:AL88"/>
    <mergeCell ref="AK89:AL89"/>
    <mergeCell ref="AL91:AL92"/>
    <mergeCell ref="B40:C40"/>
    <mergeCell ref="B41:C41"/>
    <mergeCell ref="AL57:AL60"/>
    <mergeCell ref="AL61:AL66"/>
    <mergeCell ref="AL67:AL69"/>
    <mergeCell ref="AL70:AL86"/>
  </mergeCells>
  <conditionalFormatting sqref="D32:AH32">
    <cfRule type="containsBlanks" dxfId="2" priority="1">
      <formula>LEN(TRIM(D32))=0</formula>
    </cfRule>
  </conditionalFormatting>
  <pageMargins left="0.25" right="0.25" top="0.75" bottom="0.75" header="0.3" footer="0.3"/>
  <pageSetup paperSize="9" scale="46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63489" r:id="rId4">
          <objectPr defaultSize="0" autoPict="0" r:id="rId5">
            <anchor moveWithCells="1" sizeWithCells="1">
              <from>
                <xdr:col>28</xdr:col>
                <xdr:colOff>171450</xdr:colOff>
                <xdr:row>0</xdr:row>
                <xdr:rowOff>133350</xdr:rowOff>
              </from>
              <to>
                <xdr:col>32</xdr:col>
                <xdr:colOff>19050</xdr:colOff>
                <xdr:row>3</xdr:row>
                <xdr:rowOff>57150</xdr:rowOff>
              </to>
            </anchor>
          </objectPr>
        </oleObject>
      </mc:Choice>
      <mc:Fallback>
        <oleObject progId="Word.Picture.8" shapeId="63489" r:id="rId4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900-000000000000}">
          <x14:formula1>
            <xm:f>dados_1!$B$2:$B$7</xm:f>
          </x14:formula1>
          <xm:sqref>D17:AH17 D29:AH29</xm:sqref>
        </x14:dataValidation>
        <x14:dataValidation type="list" allowBlank="1" showInputMessage="1" showErrorMessage="1" xr:uid="{00000000-0002-0000-0900-000001000000}">
          <x14:formula1>
            <xm:f>dados_1!$B$9:$B$11</xm:f>
          </x14:formula1>
          <xm:sqref>D18:AH18 D30:AH30</xm:sqref>
        </x14:dataValidation>
        <x14:dataValidation type="list" allowBlank="1" showInputMessage="1" showErrorMessage="1" xr:uid="{00000000-0002-0000-0900-000002000000}">
          <x14:formula1>
            <xm:f>dados_1!$B$13:$B$19</xm:f>
          </x14:formula1>
          <xm:sqref>D19:AH19</xm:sqref>
        </x14:dataValidation>
        <x14:dataValidation type="list" allowBlank="1" showInputMessage="1" showErrorMessage="1" xr:uid="{00000000-0002-0000-0900-000003000000}">
          <x14:formula1>
            <xm:f>dados_1!$B$22:$B$24</xm:f>
          </x14:formula1>
          <xm:sqref>D20:AH20</xm:sqref>
        </x14:dataValidation>
        <x14:dataValidation type="list" allowBlank="1" showInputMessage="1" showErrorMessage="1" xr:uid="{00000000-0002-0000-0900-000004000000}">
          <x14:formula1>
            <xm:f>dados_1!$B$26:$B$27</xm:f>
          </x14:formula1>
          <xm:sqref>D22:AH22</xm:sqref>
        </x14:dataValidation>
        <x14:dataValidation type="list" allowBlank="1" showInputMessage="1" showErrorMessage="1" xr:uid="{00000000-0002-0000-0900-000005000000}">
          <x14:formula1>
            <xm:f>dados_1!$E$3:$E$19</xm:f>
          </x14:formula1>
          <xm:sqref>D21:AH21 D31:AH31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5:AL93"/>
  <sheetViews>
    <sheetView showGridLines="0" topLeftCell="B22" zoomScale="70" zoomScaleNormal="70" zoomScaleSheetLayoutView="70" workbookViewId="0">
      <selection activeCell="AB32" sqref="AB32"/>
    </sheetView>
  </sheetViews>
  <sheetFormatPr defaultColWidth="9.140625" defaultRowHeight="15" x14ac:dyDescent="0.25"/>
  <cols>
    <col min="1" max="1" width="6" style="8" customWidth="1"/>
    <col min="2" max="2" width="26.28515625" style="7" customWidth="1"/>
    <col min="3" max="3" width="4.5703125" style="7" customWidth="1"/>
    <col min="4" max="34" width="9.28515625" style="7" customWidth="1"/>
    <col min="35" max="35" width="7.28515625" style="6" bestFit="1" customWidth="1"/>
    <col min="36" max="36" width="8.28515625" style="21" bestFit="1" customWidth="1"/>
    <col min="37" max="37" width="54.5703125" style="21" bestFit="1" customWidth="1"/>
    <col min="38" max="38" width="21.42578125" style="21" bestFit="1" customWidth="1"/>
    <col min="39" max="16384" width="9.140625" style="7"/>
  </cols>
  <sheetData>
    <row r="5" spans="1:38" ht="30" customHeight="1" thickBot="1" x14ac:dyDescent="0.3">
      <c r="A5" s="248" t="s">
        <v>268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5"/>
      <c r="AJ5" s="1"/>
      <c r="AL5" s="1"/>
    </row>
    <row r="6" spans="1:38" ht="23.45" customHeight="1" thickBot="1" x14ac:dyDescent="0.3">
      <c r="A6" s="262" t="s">
        <v>88</v>
      </c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 t="s">
        <v>89</v>
      </c>
      <c r="M6" s="262"/>
      <c r="N6" s="262"/>
      <c r="O6" s="266" t="s">
        <v>239</v>
      </c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8"/>
      <c r="AC6" s="262" t="s">
        <v>52</v>
      </c>
      <c r="AD6" s="262"/>
      <c r="AE6" s="262"/>
      <c r="AF6" s="262"/>
      <c r="AG6" s="262"/>
      <c r="AH6" s="262"/>
      <c r="AI6" s="59"/>
      <c r="AJ6" s="59"/>
      <c r="AK6" s="104" t="s">
        <v>18</v>
      </c>
      <c r="AL6" s="1"/>
    </row>
    <row r="7" spans="1:38" ht="29.25" customHeight="1" thickBot="1" x14ac:dyDescent="0.3">
      <c r="A7" s="276" t="str">
        <f>set!A7</f>
        <v>Escolas de Vagos GEPE 118971 UO 161070</v>
      </c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>
        <f>set!L7</f>
        <v>0</v>
      </c>
      <c r="M7" s="276"/>
      <c r="N7" s="276"/>
      <c r="O7" s="277">
        <f>set!O7</f>
        <v>0</v>
      </c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9"/>
      <c r="AC7" s="280" t="str">
        <f>set!AC7</f>
        <v>canoagem, remo e vela</v>
      </c>
      <c r="AD7" s="280"/>
      <c r="AE7" s="280"/>
      <c r="AF7" s="280"/>
      <c r="AG7" s="280"/>
      <c r="AH7" s="280"/>
      <c r="AI7" s="60"/>
      <c r="AJ7" s="1"/>
      <c r="AK7" s="103" t="s">
        <v>5</v>
      </c>
    </row>
    <row r="8" spans="1:38" ht="36" customHeight="1" x14ac:dyDescent="0.25">
      <c r="A8" s="252" t="s">
        <v>24</v>
      </c>
      <c r="B8" s="253"/>
      <c r="C8" s="252" t="s">
        <v>70</v>
      </c>
      <c r="D8" s="273" t="s">
        <v>44</v>
      </c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5"/>
      <c r="AI8" s="9"/>
      <c r="AJ8" s="25">
        <f>SUM($D$10:$AH$10)</f>
        <v>918</v>
      </c>
      <c r="AK8" s="89" t="s">
        <v>80</v>
      </c>
      <c r="AL8" s="256" t="s">
        <v>34</v>
      </c>
    </row>
    <row r="9" spans="1:38" ht="25.5" customHeight="1" thickBot="1" x14ac:dyDescent="0.3">
      <c r="A9" s="254"/>
      <c r="B9" s="255"/>
      <c r="C9" s="254"/>
      <c r="D9" s="28">
        <v>1</v>
      </c>
      <c r="E9" s="28">
        <v>2</v>
      </c>
      <c r="F9" s="28">
        <v>3</v>
      </c>
      <c r="G9" s="28">
        <v>4</v>
      </c>
      <c r="H9" s="28">
        <v>5</v>
      </c>
      <c r="I9" s="28">
        <v>6</v>
      </c>
      <c r="J9" s="28">
        <v>7</v>
      </c>
      <c r="K9" s="28">
        <v>8</v>
      </c>
      <c r="L9" s="28">
        <v>9</v>
      </c>
      <c r="M9" s="28">
        <v>10</v>
      </c>
      <c r="N9" s="28">
        <v>11</v>
      </c>
      <c r="O9" s="28">
        <v>12</v>
      </c>
      <c r="P9" s="28">
        <v>13</v>
      </c>
      <c r="Q9" s="28">
        <v>14</v>
      </c>
      <c r="R9" s="28">
        <v>15</v>
      </c>
      <c r="S9" s="28">
        <v>16</v>
      </c>
      <c r="T9" s="28">
        <v>17</v>
      </c>
      <c r="U9" s="28">
        <v>18</v>
      </c>
      <c r="V9" s="28">
        <v>19</v>
      </c>
      <c r="W9" s="28">
        <v>20</v>
      </c>
      <c r="X9" s="28">
        <v>21</v>
      </c>
      <c r="Y9" s="28">
        <v>22</v>
      </c>
      <c r="Z9" s="28">
        <v>23</v>
      </c>
      <c r="AA9" s="28">
        <v>24</v>
      </c>
      <c r="AB9" s="28">
        <v>25</v>
      </c>
      <c r="AC9" s="28">
        <v>26</v>
      </c>
      <c r="AD9" s="28">
        <v>27</v>
      </c>
      <c r="AE9" s="28">
        <v>28</v>
      </c>
      <c r="AF9" s="28">
        <v>29</v>
      </c>
      <c r="AG9" s="28">
        <v>30</v>
      </c>
      <c r="AH9" s="28">
        <v>31</v>
      </c>
      <c r="AI9" s="11"/>
      <c r="AJ9" s="26">
        <f>SUM($D$11:$AH$11)</f>
        <v>468</v>
      </c>
      <c r="AK9" s="2" t="s">
        <v>81</v>
      </c>
      <c r="AL9" s="257"/>
    </row>
    <row r="10" spans="1:38" ht="24.95" customHeight="1" x14ac:dyDescent="0.25">
      <c r="A10" s="244" t="s">
        <v>5</v>
      </c>
      <c r="B10" s="251" t="s">
        <v>80</v>
      </c>
      <c r="C10" s="241"/>
      <c r="D10" s="142">
        <f>SUM(D11:D12)</f>
        <v>0</v>
      </c>
      <c r="E10" s="142">
        <f t="shared" ref="E10:G10" si="0">SUM(E11:E12)</f>
        <v>0</v>
      </c>
      <c r="F10" s="142">
        <v>58</v>
      </c>
      <c r="G10" s="142">
        <f t="shared" si="0"/>
        <v>0</v>
      </c>
      <c r="H10" s="142">
        <f t="shared" ref="H10:AH10" si="1">SUM(H11:H12)</f>
        <v>0</v>
      </c>
      <c r="I10" s="142">
        <f t="shared" si="1"/>
        <v>0</v>
      </c>
      <c r="J10" s="142">
        <v>42</v>
      </c>
      <c r="K10" s="142">
        <v>7</v>
      </c>
      <c r="L10" s="142">
        <v>24</v>
      </c>
      <c r="M10" s="142">
        <f>SUM(M11:M12)</f>
        <v>0</v>
      </c>
      <c r="N10" s="142">
        <v>60</v>
      </c>
      <c r="O10" s="142">
        <f t="shared" ref="O10:P10" si="2">SUM(O11:O12)</f>
        <v>0</v>
      </c>
      <c r="P10" s="142">
        <f t="shared" si="2"/>
        <v>0</v>
      </c>
      <c r="Q10" s="142">
        <f t="shared" si="1"/>
        <v>0</v>
      </c>
      <c r="R10" s="142">
        <f t="shared" si="1"/>
        <v>0</v>
      </c>
      <c r="S10" s="142">
        <f t="shared" si="1"/>
        <v>0</v>
      </c>
      <c r="T10" s="142">
        <f t="shared" si="1"/>
        <v>0</v>
      </c>
      <c r="U10" s="142">
        <f t="shared" si="1"/>
        <v>0</v>
      </c>
      <c r="V10" s="142">
        <f>SUM(V11:V12)</f>
        <v>0</v>
      </c>
      <c r="W10" s="142">
        <f t="shared" ref="W10:Y10" si="3">SUM(W11:W12)</f>
        <v>0</v>
      </c>
      <c r="X10" s="142">
        <f t="shared" si="3"/>
        <v>0</v>
      </c>
      <c r="Y10" s="142">
        <f t="shared" si="3"/>
        <v>0</v>
      </c>
      <c r="Z10" s="142">
        <f t="shared" si="1"/>
        <v>0</v>
      </c>
      <c r="AA10" s="142">
        <f t="shared" si="1"/>
        <v>0</v>
      </c>
      <c r="AB10" s="142">
        <f t="shared" si="1"/>
        <v>0</v>
      </c>
      <c r="AC10" s="142">
        <f t="shared" si="1"/>
        <v>0</v>
      </c>
      <c r="AD10" s="142">
        <v>242</v>
      </c>
      <c r="AE10" s="142">
        <v>235</v>
      </c>
      <c r="AF10" s="142">
        <v>250</v>
      </c>
      <c r="AG10" s="142">
        <f t="shared" si="1"/>
        <v>0</v>
      </c>
      <c r="AH10" s="142">
        <f t="shared" si="1"/>
        <v>0</v>
      </c>
      <c r="AI10" s="12"/>
      <c r="AJ10" s="26">
        <f>SUM($D$12:$AH$12)</f>
        <v>460</v>
      </c>
      <c r="AK10" s="2" t="s">
        <v>82</v>
      </c>
      <c r="AL10" s="257"/>
    </row>
    <row r="11" spans="1:38" ht="24.95" customHeight="1" x14ac:dyDescent="0.25">
      <c r="A11" s="245"/>
      <c r="B11" s="239" t="s">
        <v>81</v>
      </c>
      <c r="C11" s="240"/>
      <c r="D11" s="45"/>
      <c r="E11" s="45"/>
      <c r="F11" s="45">
        <v>26</v>
      </c>
      <c r="G11" s="45"/>
      <c r="H11" s="45"/>
      <c r="I11" s="45"/>
      <c r="J11" s="45">
        <v>18</v>
      </c>
      <c r="K11" s="45">
        <v>12</v>
      </c>
      <c r="L11" s="45">
        <v>15</v>
      </c>
      <c r="M11" s="45"/>
      <c r="N11" s="45">
        <v>29</v>
      </c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>
        <v>125</v>
      </c>
      <c r="AE11" s="45">
        <v>123</v>
      </c>
      <c r="AF11" s="45">
        <v>120</v>
      </c>
      <c r="AG11" s="45"/>
      <c r="AH11" s="45"/>
      <c r="AI11" s="12"/>
      <c r="AJ11" s="26">
        <f>SUM($D$13:$AH$13)</f>
        <v>27</v>
      </c>
      <c r="AK11" s="2" t="s">
        <v>84</v>
      </c>
      <c r="AL11" s="257"/>
    </row>
    <row r="12" spans="1:38" ht="24.95" customHeight="1" thickBot="1" x14ac:dyDescent="0.3">
      <c r="A12" s="245"/>
      <c r="B12" s="239" t="s">
        <v>82</v>
      </c>
      <c r="C12" s="240"/>
      <c r="D12" s="45"/>
      <c r="E12" s="45"/>
      <c r="F12" s="45">
        <v>32</v>
      </c>
      <c r="G12" s="45"/>
      <c r="H12" s="45"/>
      <c r="I12" s="45"/>
      <c r="J12" s="45">
        <v>24</v>
      </c>
      <c r="K12" s="45">
        <v>5</v>
      </c>
      <c r="L12" s="45">
        <v>9</v>
      </c>
      <c r="M12" s="45"/>
      <c r="N12" s="45">
        <v>31</v>
      </c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>
        <v>117</v>
      </c>
      <c r="AE12" s="45">
        <v>112</v>
      </c>
      <c r="AF12" s="45">
        <v>130</v>
      </c>
      <c r="AG12" s="45"/>
      <c r="AH12" s="45"/>
      <c r="AI12" s="12"/>
      <c r="AJ12" s="90">
        <f>SUM($D$14:$AH$14)</f>
        <v>2</v>
      </c>
      <c r="AK12" s="91" t="s">
        <v>50</v>
      </c>
      <c r="AL12" s="258"/>
    </row>
    <row r="13" spans="1:38" ht="24.95" customHeight="1" x14ac:dyDescent="0.25">
      <c r="A13" s="245"/>
      <c r="B13" s="242" t="s">
        <v>84</v>
      </c>
      <c r="C13" s="242"/>
      <c r="D13" s="46"/>
      <c r="E13" s="46"/>
      <c r="F13" s="46">
        <v>0</v>
      </c>
      <c r="G13" s="46"/>
      <c r="H13" s="46"/>
      <c r="I13" s="46"/>
      <c r="J13" s="46">
        <v>0</v>
      </c>
      <c r="K13" s="46">
        <v>1</v>
      </c>
      <c r="L13" s="46">
        <v>1</v>
      </c>
      <c r="M13" s="46"/>
      <c r="N13" s="46">
        <v>0</v>
      </c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>
        <v>8</v>
      </c>
      <c r="AE13" s="46">
        <v>8</v>
      </c>
      <c r="AF13" s="46">
        <v>9</v>
      </c>
      <c r="AG13" s="46"/>
      <c r="AH13" s="46"/>
      <c r="AI13" s="12"/>
      <c r="AJ13" s="96">
        <f>SUM($D$15:$AH$15)</f>
        <v>40</v>
      </c>
      <c r="AK13" s="63" t="s">
        <v>7</v>
      </c>
      <c r="AL13" s="249" t="s">
        <v>20</v>
      </c>
    </row>
    <row r="14" spans="1:38" ht="24.95" customHeight="1" thickBot="1" x14ac:dyDescent="0.3">
      <c r="A14" s="245"/>
      <c r="B14" s="239" t="s">
        <v>50</v>
      </c>
      <c r="C14" s="240"/>
      <c r="D14" s="46"/>
      <c r="E14" s="46"/>
      <c r="F14" s="46">
        <v>2</v>
      </c>
      <c r="G14" s="46"/>
      <c r="H14" s="46"/>
      <c r="I14" s="46"/>
      <c r="J14" s="46">
        <v>0</v>
      </c>
      <c r="K14" s="46">
        <v>0</v>
      </c>
      <c r="L14" s="46">
        <v>0</v>
      </c>
      <c r="M14" s="46"/>
      <c r="N14" s="46">
        <v>0</v>
      </c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>
        <v>0</v>
      </c>
      <c r="AE14" s="46">
        <v>0</v>
      </c>
      <c r="AF14" s="46">
        <v>0</v>
      </c>
      <c r="AG14" s="46"/>
      <c r="AH14" s="46"/>
      <c r="AI14" s="12"/>
      <c r="AJ14" s="97">
        <f>SUM($D$16:$AH$16)</f>
        <v>58</v>
      </c>
      <c r="AK14" s="27" t="s">
        <v>19</v>
      </c>
      <c r="AL14" s="250"/>
    </row>
    <row r="15" spans="1:38" ht="24.95" customHeight="1" x14ac:dyDescent="0.25">
      <c r="A15" s="245"/>
      <c r="B15" s="242" t="s">
        <v>7</v>
      </c>
      <c r="C15" s="242"/>
      <c r="D15" s="46"/>
      <c r="E15" s="46"/>
      <c r="F15" s="46">
        <v>3</v>
      </c>
      <c r="G15" s="46"/>
      <c r="H15" s="46"/>
      <c r="I15" s="46"/>
      <c r="J15" s="46">
        <v>1</v>
      </c>
      <c r="K15" s="46">
        <v>1</v>
      </c>
      <c r="L15" s="46">
        <v>1</v>
      </c>
      <c r="M15" s="46"/>
      <c r="N15" s="46">
        <v>4</v>
      </c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>
        <v>10</v>
      </c>
      <c r="AE15" s="46">
        <v>10</v>
      </c>
      <c r="AF15" s="46">
        <v>10</v>
      </c>
      <c r="AG15" s="46"/>
      <c r="AH15" s="46"/>
      <c r="AI15" s="12"/>
      <c r="AJ15" s="25">
        <f>COUNTIF($D$17:$AH$17,"1º ciclo")</f>
        <v>3</v>
      </c>
      <c r="AK15" s="89" t="s">
        <v>10</v>
      </c>
      <c r="AL15" s="256" t="s">
        <v>21</v>
      </c>
    </row>
    <row r="16" spans="1:38" ht="24.95" customHeight="1" x14ac:dyDescent="0.25">
      <c r="A16" s="245"/>
      <c r="B16" s="242" t="s">
        <v>229</v>
      </c>
      <c r="C16" s="242"/>
      <c r="D16" s="46"/>
      <c r="E16" s="46"/>
      <c r="F16" s="46">
        <v>4</v>
      </c>
      <c r="G16" s="46"/>
      <c r="H16" s="46"/>
      <c r="I16" s="46"/>
      <c r="J16" s="46">
        <v>2</v>
      </c>
      <c r="K16" s="46">
        <v>1</v>
      </c>
      <c r="L16" s="46">
        <v>1</v>
      </c>
      <c r="M16" s="46"/>
      <c r="N16" s="46">
        <v>5</v>
      </c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>
        <v>15</v>
      </c>
      <c r="AE16" s="46">
        <v>15</v>
      </c>
      <c r="AF16" s="46">
        <v>15</v>
      </c>
      <c r="AG16" s="46"/>
      <c r="AH16" s="46"/>
      <c r="AI16" s="12"/>
      <c r="AJ16" s="26">
        <f>COUNTIF($D$17:$AH$17,"2º ciclo")</f>
        <v>4</v>
      </c>
      <c r="AK16" s="2" t="s">
        <v>11</v>
      </c>
      <c r="AL16" s="257"/>
    </row>
    <row r="17" spans="1:38" ht="24.95" customHeight="1" x14ac:dyDescent="0.25">
      <c r="A17" s="245"/>
      <c r="B17" s="242" t="s">
        <v>21</v>
      </c>
      <c r="C17" s="242"/>
      <c r="D17" s="46"/>
      <c r="E17" s="46"/>
      <c r="F17" s="46" t="s">
        <v>83</v>
      </c>
      <c r="G17" s="46"/>
      <c r="H17" s="46"/>
      <c r="I17" s="46"/>
      <c r="J17" s="46" t="s">
        <v>26</v>
      </c>
      <c r="K17" s="46" t="s">
        <v>26</v>
      </c>
      <c r="L17" s="46" t="s">
        <v>26</v>
      </c>
      <c r="M17" s="46"/>
      <c r="N17" s="46" t="s">
        <v>26</v>
      </c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 t="s">
        <v>25</v>
      </c>
      <c r="AE17" s="46" t="s">
        <v>25</v>
      </c>
      <c r="AF17" s="46" t="s">
        <v>25</v>
      </c>
      <c r="AG17" s="46"/>
      <c r="AH17" s="46"/>
      <c r="AI17" s="12"/>
      <c r="AJ17" s="26">
        <f>COUNTIF($D$17:$AH$17,"3º ciclo")</f>
        <v>0</v>
      </c>
      <c r="AK17" s="2" t="s">
        <v>12</v>
      </c>
      <c r="AL17" s="257"/>
    </row>
    <row r="18" spans="1:38" ht="24.95" customHeight="1" x14ac:dyDescent="0.25">
      <c r="A18" s="245"/>
      <c r="B18" s="242" t="s">
        <v>6</v>
      </c>
      <c r="C18" s="242"/>
      <c r="D18" s="46"/>
      <c r="E18" s="46"/>
      <c r="F18" s="46" t="s">
        <v>16</v>
      </c>
      <c r="G18" s="46"/>
      <c r="H18" s="46"/>
      <c r="I18" s="46"/>
      <c r="J18" s="46" t="s">
        <v>29</v>
      </c>
      <c r="K18" s="46" t="s">
        <v>29</v>
      </c>
      <c r="L18" s="46" t="s">
        <v>29</v>
      </c>
      <c r="M18" s="46"/>
      <c r="N18" s="46" t="s">
        <v>29</v>
      </c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 t="s">
        <v>29</v>
      </c>
      <c r="AE18" s="46" t="s">
        <v>29</v>
      </c>
      <c r="AF18" s="46" t="s">
        <v>29</v>
      </c>
      <c r="AG18" s="46"/>
      <c r="AH18" s="46"/>
      <c r="AI18" s="11"/>
      <c r="AJ18" s="26">
        <f>COUNTIF($D$17:$AH$17,"secundário")</f>
        <v>0</v>
      </c>
      <c r="AK18" s="2" t="s">
        <v>87</v>
      </c>
      <c r="AL18" s="257"/>
    </row>
    <row r="19" spans="1:38" ht="24.75" customHeight="1" x14ac:dyDescent="0.25">
      <c r="A19" s="245"/>
      <c r="B19" s="242" t="s">
        <v>32</v>
      </c>
      <c r="C19" s="242"/>
      <c r="D19" s="48"/>
      <c r="E19" s="48"/>
      <c r="F19" s="48" t="s">
        <v>31</v>
      </c>
      <c r="G19" s="48"/>
      <c r="H19" s="48"/>
      <c r="I19" s="48"/>
      <c r="J19" s="48" t="s">
        <v>30</v>
      </c>
      <c r="K19" s="48" t="s">
        <v>30</v>
      </c>
      <c r="L19" s="48" t="s">
        <v>30</v>
      </c>
      <c r="M19" s="48"/>
      <c r="N19" s="48" t="s">
        <v>16</v>
      </c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 t="s">
        <v>16</v>
      </c>
      <c r="AE19" s="48" t="s">
        <v>16</v>
      </c>
      <c r="AF19" s="48" t="s">
        <v>16</v>
      </c>
      <c r="AG19" s="48"/>
      <c r="AH19" s="48"/>
      <c r="AI19" s="11"/>
      <c r="AJ19" s="26">
        <f>COUNTIF($D$17:$AH$17,"profissional")</f>
        <v>1</v>
      </c>
      <c r="AK19" s="2" t="s">
        <v>85</v>
      </c>
      <c r="AL19" s="257"/>
    </row>
    <row r="20" spans="1:38" ht="24.95" customHeight="1" thickBot="1" x14ac:dyDescent="0.3">
      <c r="A20" s="245"/>
      <c r="B20" s="239" t="s">
        <v>71</v>
      </c>
      <c r="C20" s="240"/>
      <c r="D20" s="47"/>
      <c r="E20" s="47"/>
      <c r="F20" s="47" t="s">
        <v>78</v>
      </c>
      <c r="G20" s="47"/>
      <c r="H20" s="47"/>
      <c r="I20" s="47"/>
      <c r="J20" s="47" t="s">
        <v>72</v>
      </c>
      <c r="K20" s="47" t="s">
        <v>72</v>
      </c>
      <c r="L20" s="47" t="s">
        <v>72</v>
      </c>
      <c r="M20" s="47"/>
      <c r="N20" s="47" t="s">
        <v>78</v>
      </c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 t="s">
        <v>78</v>
      </c>
      <c r="AE20" s="47" t="s">
        <v>78</v>
      </c>
      <c r="AF20" s="47" t="s">
        <v>78</v>
      </c>
      <c r="AG20" s="47"/>
      <c r="AH20" s="47"/>
      <c r="AI20" s="11"/>
      <c r="AJ20" s="90">
        <f>COUNTIF($D$17:$AH$17,"vários")</f>
        <v>0</v>
      </c>
      <c r="AK20" s="91" t="s">
        <v>241</v>
      </c>
      <c r="AL20" s="258"/>
    </row>
    <row r="21" spans="1:38" ht="50.25" customHeight="1" thickBot="1" x14ac:dyDescent="0.3">
      <c r="A21" s="245"/>
      <c r="B21" s="239" t="s">
        <v>74</v>
      </c>
      <c r="C21" s="240"/>
      <c r="D21" s="47"/>
      <c r="E21" s="47"/>
      <c r="F21" s="47" t="s">
        <v>62</v>
      </c>
      <c r="G21" s="47"/>
      <c r="H21" s="47"/>
      <c r="I21" s="47"/>
      <c r="J21" s="47" t="s">
        <v>56</v>
      </c>
      <c r="K21" s="47" t="s">
        <v>56</v>
      </c>
      <c r="L21" s="47" t="s">
        <v>56</v>
      </c>
      <c r="M21" s="47"/>
      <c r="N21" s="47" t="s">
        <v>62</v>
      </c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 t="s">
        <v>62</v>
      </c>
      <c r="AE21" s="47" t="s">
        <v>62</v>
      </c>
      <c r="AF21" s="47" t="s">
        <v>62</v>
      </c>
      <c r="AG21" s="47"/>
      <c r="AH21" s="47"/>
      <c r="AI21" s="11"/>
      <c r="AJ21" s="100">
        <f>COUNTA($D$15:$AH$15)</f>
        <v>8</v>
      </c>
      <c r="AK21" s="213" t="s">
        <v>22</v>
      </c>
      <c r="AL21" s="214"/>
    </row>
    <row r="22" spans="1:38" ht="24.95" customHeight="1" thickBot="1" x14ac:dyDescent="0.3">
      <c r="A22" s="245"/>
      <c r="B22" s="247" t="s">
        <v>37</v>
      </c>
      <c r="C22" s="247"/>
      <c r="D22" s="47"/>
      <c r="E22" s="47"/>
      <c r="F22" s="47" t="s">
        <v>39</v>
      </c>
      <c r="G22" s="47"/>
      <c r="H22" s="47"/>
      <c r="I22" s="47"/>
      <c r="J22" s="47" t="s">
        <v>39</v>
      </c>
      <c r="K22" s="47" t="s">
        <v>39</v>
      </c>
      <c r="L22" s="47" t="s">
        <v>39</v>
      </c>
      <c r="M22" s="47"/>
      <c r="N22" s="47" t="s">
        <v>39</v>
      </c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 t="s">
        <v>39</v>
      </c>
      <c r="AE22" s="47" t="s">
        <v>39</v>
      </c>
      <c r="AF22" s="47" t="s">
        <v>39</v>
      </c>
      <c r="AG22" s="47"/>
      <c r="AH22" s="47"/>
      <c r="AI22" s="12"/>
      <c r="AJ22" s="25">
        <f>COUNTIF($D$18:$AH$18,"Sede")</f>
        <v>7</v>
      </c>
      <c r="AK22" s="89" t="s">
        <v>8</v>
      </c>
      <c r="AL22" s="225" t="s">
        <v>6</v>
      </c>
    </row>
    <row r="23" spans="1:38" ht="51" customHeight="1" x14ac:dyDescent="0.25">
      <c r="A23" s="245"/>
      <c r="B23" s="235" t="s">
        <v>49</v>
      </c>
      <c r="C23" s="236"/>
      <c r="D23" s="217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9"/>
      <c r="AI23" s="13"/>
      <c r="AJ23" s="26">
        <f>COUNTIF($D$18:$AH$18,"Outro")</f>
        <v>1</v>
      </c>
      <c r="AK23" s="2" t="s">
        <v>9</v>
      </c>
      <c r="AL23" s="224"/>
    </row>
    <row r="24" spans="1:38" ht="39" customHeight="1" thickBot="1" x14ac:dyDescent="0.3">
      <c r="A24" s="246" t="s">
        <v>24</v>
      </c>
      <c r="B24" s="246"/>
      <c r="C24" s="30" t="s">
        <v>70</v>
      </c>
      <c r="D24" s="28">
        <v>1</v>
      </c>
      <c r="E24" s="28">
        <v>2</v>
      </c>
      <c r="F24" s="28">
        <v>3</v>
      </c>
      <c r="G24" s="28">
        <v>4</v>
      </c>
      <c r="H24" s="28">
        <v>5</v>
      </c>
      <c r="I24" s="28">
        <v>6</v>
      </c>
      <c r="J24" s="28">
        <v>7</v>
      </c>
      <c r="K24" s="28">
        <v>8</v>
      </c>
      <c r="L24" s="28">
        <v>9</v>
      </c>
      <c r="M24" s="28">
        <v>10</v>
      </c>
      <c r="N24" s="28">
        <v>11</v>
      </c>
      <c r="O24" s="28">
        <v>12</v>
      </c>
      <c r="P24" s="28">
        <v>13</v>
      </c>
      <c r="Q24" s="28">
        <v>14</v>
      </c>
      <c r="R24" s="28">
        <v>15</v>
      </c>
      <c r="S24" s="28">
        <v>16</v>
      </c>
      <c r="T24" s="28">
        <v>17</v>
      </c>
      <c r="U24" s="28">
        <v>18</v>
      </c>
      <c r="V24" s="28">
        <v>19</v>
      </c>
      <c r="W24" s="28">
        <v>20</v>
      </c>
      <c r="X24" s="28">
        <v>21</v>
      </c>
      <c r="Y24" s="28">
        <v>22</v>
      </c>
      <c r="Z24" s="28">
        <v>23</v>
      </c>
      <c r="AA24" s="28">
        <v>24</v>
      </c>
      <c r="AB24" s="28">
        <v>25</v>
      </c>
      <c r="AC24" s="28">
        <v>26</v>
      </c>
      <c r="AD24" s="28">
        <v>27</v>
      </c>
      <c r="AE24" s="28">
        <v>28</v>
      </c>
      <c r="AF24" s="28">
        <v>29</v>
      </c>
      <c r="AG24" s="28">
        <v>30</v>
      </c>
      <c r="AH24" s="28">
        <v>31</v>
      </c>
      <c r="AI24" s="12"/>
      <c r="AJ24" s="90">
        <f>COUNTIF($D$18:$AH$18,"Vários")</f>
        <v>0</v>
      </c>
      <c r="AK24" s="91" t="s">
        <v>75</v>
      </c>
      <c r="AL24" s="226"/>
    </row>
    <row r="25" spans="1:38" ht="25.5" customHeight="1" x14ac:dyDescent="0.25">
      <c r="A25" s="243" t="s">
        <v>23</v>
      </c>
      <c r="B25" s="241" t="s">
        <v>80</v>
      </c>
      <c r="C25" s="241"/>
      <c r="D25" s="142">
        <f>SUM(D26:D27)</f>
        <v>0</v>
      </c>
      <c r="E25" s="142">
        <f t="shared" ref="E25" si="4">SUM(E26:E27)</f>
        <v>0</v>
      </c>
      <c r="F25" s="142">
        <v>12</v>
      </c>
      <c r="G25" s="142">
        <v>22</v>
      </c>
      <c r="H25" s="142">
        <f t="shared" ref="H25:AH25" si="5">SUM(H26:H27)</f>
        <v>0</v>
      </c>
      <c r="I25" s="142">
        <f t="shared" si="5"/>
        <v>0</v>
      </c>
      <c r="J25" s="142">
        <v>44</v>
      </c>
      <c r="K25" s="142">
        <f t="shared" si="5"/>
        <v>0</v>
      </c>
      <c r="L25" s="142">
        <f t="shared" si="5"/>
        <v>0</v>
      </c>
      <c r="M25" s="142">
        <f>SUM(M26:M27)</f>
        <v>0</v>
      </c>
      <c r="N25" s="142">
        <v>8</v>
      </c>
      <c r="O25" s="142">
        <f t="shared" ref="O25:P25" si="6">SUM(O26:O27)</f>
        <v>0</v>
      </c>
      <c r="P25" s="142">
        <f t="shared" si="6"/>
        <v>0</v>
      </c>
      <c r="Q25" s="142">
        <v>40</v>
      </c>
      <c r="R25" s="142">
        <f t="shared" si="5"/>
        <v>0</v>
      </c>
      <c r="S25" s="142">
        <f t="shared" si="5"/>
        <v>0</v>
      </c>
      <c r="T25" s="142">
        <v>10</v>
      </c>
      <c r="U25" s="142">
        <v>12</v>
      </c>
      <c r="V25" s="142">
        <f>SUM(V26:V27)</f>
        <v>0</v>
      </c>
      <c r="W25" s="142">
        <f t="shared" ref="W25:Y25" si="7">SUM(W26:W27)</f>
        <v>0</v>
      </c>
      <c r="X25" s="142">
        <v>42</v>
      </c>
      <c r="Y25" s="142">
        <f t="shared" si="7"/>
        <v>0</v>
      </c>
      <c r="Z25" s="142">
        <f t="shared" si="5"/>
        <v>0</v>
      </c>
      <c r="AA25" s="142">
        <v>14</v>
      </c>
      <c r="AB25" s="142">
        <v>8</v>
      </c>
      <c r="AC25" s="142">
        <f t="shared" si="5"/>
        <v>0</v>
      </c>
      <c r="AD25" s="142">
        <f t="shared" si="5"/>
        <v>0</v>
      </c>
      <c r="AE25" s="142">
        <f t="shared" si="5"/>
        <v>0</v>
      </c>
      <c r="AF25" s="142">
        <f t="shared" si="5"/>
        <v>0</v>
      </c>
      <c r="AG25" s="142">
        <f t="shared" si="5"/>
        <v>0</v>
      </c>
      <c r="AH25" s="142">
        <f t="shared" si="5"/>
        <v>0</v>
      </c>
      <c r="AI25" s="12"/>
      <c r="AJ25" s="96">
        <f>COUNTIF($D$19:$AH$19,"V. Estudo")</f>
        <v>1</v>
      </c>
      <c r="AK25" s="77" t="s">
        <v>13</v>
      </c>
      <c r="AL25" s="221" t="s">
        <v>17</v>
      </c>
    </row>
    <row r="26" spans="1:38" ht="25.5" customHeight="1" x14ac:dyDescent="0.25">
      <c r="A26" s="243"/>
      <c r="B26" s="239" t="s">
        <v>81</v>
      </c>
      <c r="C26" s="240"/>
      <c r="D26" s="16"/>
      <c r="E26" s="16"/>
      <c r="F26" s="16">
        <v>5</v>
      </c>
      <c r="G26" s="16">
        <v>10</v>
      </c>
      <c r="H26" s="16"/>
      <c r="I26" s="16"/>
      <c r="J26" s="16">
        <v>22</v>
      </c>
      <c r="K26" s="16"/>
      <c r="L26" s="16"/>
      <c r="M26" s="16"/>
      <c r="N26" s="16">
        <v>4</v>
      </c>
      <c r="O26" s="16"/>
      <c r="P26" s="16"/>
      <c r="Q26" s="16">
        <v>21</v>
      </c>
      <c r="R26" s="16"/>
      <c r="S26" s="16"/>
      <c r="T26" s="16">
        <v>4</v>
      </c>
      <c r="U26" s="16">
        <v>6</v>
      </c>
      <c r="V26" s="16"/>
      <c r="W26" s="16"/>
      <c r="X26" s="16">
        <v>20</v>
      </c>
      <c r="Y26" s="16"/>
      <c r="Z26" s="16"/>
      <c r="AA26" s="16">
        <v>7</v>
      </c>
      <c r="AB26" s="16">
        <v>4</v>
      </c>
      <c r="AC26" s="16"/>
      <c r="AD26" s="16"/>
      <c r="AE26" s="16"/>
      <c r="AF26" s="16"/>
      <c r="AG26" s="16"/>
      <c r="AH26" s="16"/>
      <c r="AI26" s="12"/>
      <c r="AJ26" s="26">
        <f>COUNTIF($D$19:$AH$19,"Curso profissional")</f>
        <v>0</v>
      </c>
      <c r="AK26" s="3" t="s">
        <v>14</v>
      </c>
      <c r="AL26" s="221"/>
    </row>
    <row r="27" spans="1:38" ht="25.5" customHeight="1" x14ac:dyDescent="0.25">
      <c r="A27" s="243"/>
      <c r="B27" s="239" t="s">
        <v>82</v>
      </c>
      <c r="C27" s="240"/>
      <c r="D27" s="16"/>
      <c r="E27" s="16"/>
      <c r="F27" s="16">
        <v>7</v>
      </c>
      <c r="G27" s="16">
        <v>12</v>
      </c>
      <c r="H27" s="16"/>
      <c r="I27" s="16"/>
      <c r="J27" s="16">
        <v>22</v>
      </c>
      <c r="K27" s="16"/>
      <c r="L27" s="16"/>
      <c r="M27" s="16"/>
      <c r="N27" s="16">
        <v>4</v>
      </c>
      <c r="O27" s="16"/>
      <c r="P27" s="16"/>
      <c r="Q27" s="16">
        <v>19</v>
      </c>
      <c r="R27" s="16"/>
      <c r="S27" s="16"/>
      <c r="T27" s="16">
        <v>6</v>
      </c>
      <c r="U27" s="16">
        <v>6</v>
      </c>
      <c r="V27" s="16"/>
      <c r="W27" s="16"/>
      <c r="X27" s="16">
        <v>22</v>
      </c>
      <c r="Y27" s="16"/>
      <c r="Z27" s="16"/>
      <c r="AA27" s="16">
        <v>7</v>
      </c>
      <c r="AB27" s="16">
        <v>4</v>
      </c>
      <c r="AC27" s="16"/>
      <c r="AD27" s="16"/>
      <c r="AE27" s="16"/>
      <c r="AF27" s="16"/>
      <c r="AG27" s="16"/>
      <c r="AH27" s="16"/>
      <c r="AI27" s="12"/>
      <c r="AJ27" s="26">
        <f>COUNTIF($D$19:$AH$19,"Currículo Ed. Fís.")</f>
        <v>3</v>
      </c>
      <c r="AK27" s="3" t="s">
        <v>15</v>
      </c>
      <c r="AL27" s="221"/>
    </row>
    <row r="28" spans="1:38" ht="24.95" customHeight="1" x14ac:dyDescent="0.25">
      <c r="A28" s="243"/>
      <c r="B28" s="242" t="s">
        <v>84</v>
      </c>
      <c r="C28" s="242"/>
      <c r="D28" s="17"/>
      <c r="E28" s="17"/>
      <c r="F28" s="17">
        <v>0</v>
      </c>
      <c r="G28" s="17">
        <v>0</v>
      </c>
      <c r="H28" s="17"/>
      <c r="I28" s="17"/>
      <c r="J28" s="17">
        <v>0</v>
      </c>
      <c r="K28" s="17"/>
      <c r="L28" s="17"/>
      <c r="M28" s="17"/>
      <c r="N28" s="17">
        <v>0</v>
      </c>
      <c r="O28" s="17"/>
      <c r="P28" s="17"/>
      <c r="Q28" s="17">
        <v>0</v>
      </c>
      <c r="R28" s="17"/>
      <c r="S28" s="17"/>
      <c r="T28" s="17">
        <v>0</v>
      </c>
      <c r="U28" s="17">
        <v>0</v>
      </c>
      <c r="V28" s="17"/>
      <c r="W28" s="17"/>
      <c r="X28" s="17">
        <v>0</v>
      </c>
      <c r="Y28" s="17"/>
      <c r="Z28" s="17"/>
      <c r="AA28" s="17">
        <v>0</v>
      </c>
      <c r="AB28" s="17">
        <v>0</v>
      </c>
      <c r="AC28" s="17"/>
      <c r="AD28" s="17"/>
      <c r="AE28" s="17"/>
      <c r="AF28" s="17"/>
      <c r="AG28" s="17"/>
      <c r="AH28" s="17"/>
      <c r="AI28" s="12"/>
      <c r="AJ28" s="26">
        <f>COUNTIF($D$19:$AH$19,"Flexib. Curricular")</f>
        <v>0</v>
      </c>
      <c r="AK28" s="3" t="s">
        <v>47</v>
      </c>
      <c r="AL28" s="221"/>
    </row>
    <row r="29" spans="1:38" ht="24.95" customHeight="1" x14ac:dyDescent="0.25">
      <c r="A29" s="243"/>
      <c r="B29" s="242" t="s">
        <v>21</v>
      </c>
      <c r="C29" s="242"/>
      <c r="D29" s="17"/>
      <c r="E29" s="17"/>
      <c r="F29" s="17" t="s">
        <v>46</v>
      </c>
      <c r="G29" s="17" t="s">
        <v>46</v>
      </c>
      <c r="H29" s="17"/>
      <c r="I29" s="17"/>
      <c r="J29" s="17" t="s">
        <v>25</v>
      </c>
      <c r="K29" s="17"/>
      <c r="L29" s="17"/>
      <c r="M29" s="17"/>
      <c r="N29" s="17" t="s">
        <v>46</v>
      </c>
      <c r="O29" s="17"/>
      <c r="P29" s="17"/>
      <c r="Q29" s="17" t="s">
        <v>25</v>
      </c>
      <c r="R29" s="17"/>
      <c r="S29" s="17"/>
      <c r="T29" s="17" t="s">
        <v>46</v>
      </c>
      <c r="U29" s="17" t="s">
        <v>46</v>
      </c>
      <c r="V29" s="17"/>
      <c r="W29" s="17"/>
      <c r="X29" s="17" t="s">
        <v>25</v>
      </c>
      <c r="Y29" s="17"/>
      <c r="Z29" s="17"/>
      <c r="AA29" s="17" t="s">
        <v>46</v>
      </c>
      <c r="AB29" s="17" t="s">
        <v>25</v>
      </c>
      <c r="AC29" s="17"/>
      <c r="AD29" s="17"/>
      <c r="AE29" s="17"/>
      <c r="AF29" s="17"/>
      <c r="AG29" s="17"/>
      <c r="AH29" s="17"/>
      <c r="AI29" s="12"/>
      <c r="AJ29" s="26">
        <f>COUNTIF($D$19:$AH$19,"Ação Formação")</f>
        <v>0</v>
      </c>
      <c r="AK29" s="3" t="s">
        <v>40</v>
      </c>
      <c r="AL29" s="221"/>
    </row>
    <row r="30" spans="1:38" ht="24.95" customHeight="1" x14ac:dyDescent="0.25">
      <c r="A30" s="243"/>
      <c r="B30" s="247" t="s">
        <v>33</v>
      </c>
      <c r="C30" s="247"/>
      <c r="D30" s="18"/>
      <c r="E30" s="18"/>
      <c r="F30" s="18" t="s">
        <v>29</v>
      </c>
      <c r="G30" s="18" t="s">
        <v>29</v>
      </c>
      <c r="H30" s="18"/>
      <c r="I30" s="18"/>
      <c r="J30" s="18" t="s">
        <v>29</v>
      </c>
      <c r="K30" s="18"/>
      <c r="L30" s="18"/>
      <c r="M30" s="18"/>
      <c r="N30" s="18" t="s">
        <v>29</v>
      </c>
      <c r="O30" s="18"/>
      <c r="P30" s="18"/>
      <c r="Q30" s="18" t="s">
        <v>29</v>
      </c>
      <c r="R30" s="18"/>
      <c r="S30" s="18"/>
      <c r="T30" s="18" t="s">
        <v>29</v>
      </c>
      <c r="U30" s="18" t="s">
        <v>29</v>
      </c>
      <c r="V30" s="18"/>
      <c r="W30" s="18"/>
      <c r="X30" s="18" t="s">
        <v>29</v>
      </c>
      <c r="Y30" s="18"/>
      <c r="Z30" s="18"/>
      <c r="AA30" s="18" t="s">
        <v>29</v>
      </c>
      <c r="AB30" s="18" t="s">
        <v>29</v>
      </c>
      <c r="AC30" s="18"/>
      <c r="AD30" s="18"/>
      <c r="AE30" s="18"/>
      <c r="AF30" s="18"/>
      <c r="AG30" s="18"/>
      <c r="AH30" s="18"/>
      <c r="AI30" s="12"/>
      <c r="AJ30" s="26">
        <f>COUNTIF($D$19:$AH$19,"Tutoria")</f>
        <v>0</v>
      </c>
      <c r="AK30" s="3" t="s">
        <v>79</v>
      </c>
      <c r="AL30" s="221"/>
    </row>
    <row r="31" spans="1:38" ht="24.95" customHeight="1" thickBot="1" x14ac:dyDescent="0.3">
      <c r="A31" s="243"/>
      <c r="B31" s="239" t="s">
        <v>74</v>
      </c>
      <c r="C31" s="240"/>
      <c r="D31" s="18"/>
      <c r="E31" s="18"/>
      <c r="F31" s="18" t="s">
        <v>61</v>
      </c>
      <c r="G31" s="18" t="s">
        <v>61</v>
      </c>
      <c r="H31" s="18"/>
      <c r="I31" s="18"/>
      <c r="J31" s="18" t="s">
        <v>62</v>
      </c>
      <c r="K31" s="18"/>
      <c r="L31" s="18"/>
      <c r="M31" s="18"/>
      <c r="N31" s="18" t="s">
        <v>58</v>
      </c>
      <c r="O31" s="18"/>
      <c r="P31" s="18"/>
      <c r="Q31" s="18" t="s">
        <v>62</v>
      </c>
      <c r="R31" s="18"/>
      <c r="S31" s="18"/>
      <c r="T31" s="18" t="s">
        <v>61</v>
      </c>
      <c r="U31" s="18" t="s">
        <v>65</v>
      </c>
      <c r="V31" s="18"/>
      <c r="W31" s="18"/>
      <c r="X31" s="18" t="s">
        <v>62</v>
      </c>
      <c r="Y31" s="18"/>
      <c r="Z31" s="18"/>
      <c r="AA31" s="18" t="s">
        <v>61</v>
      </c>
      <c r="AB31" s="18" t="s">
        <v>56</v>
      </c>
      <c r="AC31" s="18"/>
      <c r="AD31" s="18"/>
      <c r="AE31" s="18"/>
      <c r="AF31" s="18"/>
      <c r="AG31" s="18"/>
      <c r="AH31" s="18"/>
      <c r="AI31" s="12"/>
      <c r="AJ31" s="97">
        <f>COUNTIF($D$19:$AH$19,"Outro")</f>
        <v>4</v>
      </c>
      <c r="AK31" s="78" t="s">
        <v>16</v>
      </c>
      <c r="AL31" s="221"/>
    </row>
    <row r="32" spans="1:38" ht="24.95" customHeight="1" x14ac:dyDescent="0.25">
      <c r="A32" s="243"/>
      <c r="B32" s="237" t="s">
        <v>234</v>
      </c>
      <c r="C32" s="238"/>
      <c r="D32" s="18"/>
      <c r="E32" s="18"/>
      <c r="F32" s="18">
        <v>3</v>
      </c>
      <c r="G32" s="18">
        <v>6</v>
      </c>
      <c r="H32" s="18"/>
      <c r="I32" s="18"/>
      <c r="J32" s="18">
        <v>4</v>
      </c>
      <c r="K32" s="18"/>
      <c r="L32" s="18"/>
      <c r="M32" s="18"/>
      <c r="N32" s="18">
        <v>6</v>
      </c>
      <c r="O32" s="18"/>
      <c r="P32" s="18"/>
      <c r="Q32" s="18">
        <v>4</v>
      </c>
      <c r="R32" s="18"/>
      <c r="S32" s="18"/>
      <c r="T32" s="18">
        <v>3</v>
      </c>
      <c r="U32" s="18">
        <v>6</v>
      </c>
      <c r="V32" s="18"/>
      <c r="W32" s="18"/>
      <c r="X32" s="18">
        <v>4</v>
      </c>
      <c r="Y32" s="18"/>
      <c r="Z32" s="18"/>
      <c r="AA32" s="18">
        <v>3</v>
      </c>
      <c r="AB32" s="18">
        <v>6</v>
      </c>
      <c r="AC32" s="18"/>
      <c r="AD32" s="18"/>
      <c r="AE32" s="18"/>
      <c r="AF32" s="18"/>
      <c r="AG32" s="18"/>
      <c r="AH32" s="18"/>
      <c r="AI32" s="12"/>
      <c r="AJ32" s="25">
        <f>COUNTIF($D$20:$AH$20,"Manhã")</f>
        <v>3</v>
      </c>
      <c r="AK32" s="89" t="s">
        <v>76</v>
      </c>
      <c r="AL32" s="220" t="s">
        <v>71</v>
      </c>
    </row>
    <row r="33" spans="1:38" ht="31.5" customHeight="1" x14ac:dyDescent="0.25">
      <c r="A33" s="243"/>
      <c r="B33" s="241" t="s">
        <v>36</v>
      </c>
      <c r="C33" s="241"/>
      <c r="D33" s="234" t="s">
        <v>35</v>
      </c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A33" s="234"/>
      <c r="AB33" s="234"/>
      <c r="AC33" s="234"/>
      <c r="AD33" s="234"/>
      <c r="AE33" s="234"/>
      <c r="AF33" s="234"/>
      <c r="AG33" s="234"/>
      <c r="AH33" s="234"/>
      <c r="AI33" s="12"/>
      <c r="AJ33" s="26">
        <f>COUNTIF($D$20:$AH$20,"Tarde")</f>
        <v>0</v>
      </c>
      <c r="AK33" s="2" t="s">
        <v>77</v>
      </c>
      <c r="AL33" s="221"/>
    </row>
    <row r="34" spans="1:38" ht="24.95" customHeight="1" thickBot="1" x14ac:dyDescent="0.3">
      <c r="A34" s="243"/>
      <c r="B34" s="233" t="s">
        <v>274</v>
      </c>
      <c r="C34" s="233"/>
      <c r="D34" s="16"/>
      <c r="E34" s="29"/>
      <c r="F34" s="29"/>
      <c r="G34" s="29" t="s">
        <v>279</v>
      </c>
      <c r="H34" s="29"/>
      <c r="I34" s="29"/>
      <c r="J34" s="29" t="s">
        <v>279</v>
      </c>
      <c r="K34" s="29"/>
      <c r="L34" s="29"/>
      <c r="M34" s="29"/>
      <c r="N34" s="29" t="s">
        <v>279</v>
      </c>
      <c r="O34" s="29"/>
      <c r="P34" s="29"/>
      <c r="Q34" s="29" t="s">
        <v>279</v>
      </c>
      <c r="R34" s="29"/>
      <c r="S34" s="29"/>
      <c r="T34" s="29"/>
      <c r="U34" s="29" t="s">
        <v>279</v>
      </c>
      <c r="V34" s="29"/>
      <c r="W34" s="29"/>
      <c r="X34" s="29" t="s">
        <v>279</v>
      </c>
      <c r="Y34" s="29"/>
      <c r="Z34" s="29"/>
      <c r="AA34" s="29"/>
      <c r="AB34" s="29" t="s">
        <v>279</v>
      </c>
      <c r="AC34" s="29"/>
      <c r="AD34" s="29"/>
      <c r="AE34" s="29"/>
      <c r="AF34" s="29"/>
      <c r="AG34" s="29"/>
      <c r="AH34" s="29"/>
      <c r="AI34" s="11"/>
      <c r="AJ34" s="90">
        <f>COUNTIF($D$20:$AH$20,"Todo o dia")</f>
        <v>5</v>
      </c>
      <c r="AK34" s="91" t="s">
        <v>78</v>
      </c>
      <c r="AL34" s="222"/>
    </row>
    <row r="35" spans="1:38" ht="24.95" customHeight="1" x14ac:dyDescent="0.25">
      <c r="A35" s="243"/>
      <c r="B35" s="233" t="s">
        <v>278</v>
      </c>
      <c r="C35" s="233"/>
      <c r="D35" s="19"/>
      <c r="E35" s="19"/>
      <c r="F35" s="19" t="s">
        <v>279</v>
      </c>
      <c r="G35" s="19" t="s">
        <v>279</v>
      </c>
      <c r="H35" s="19"/>
      <c r="I35" s="19"/>
      <c r="J35" s="19"/>
      <c r="K35" s="19"/>
      <c r="L35" s="19"/>
      <c r="M35" s="19"/>
      <c r="N35" s="19" t="s">
        <v>279</v>
      </c>
      <c r="O35" s="19"/>
      <c r="P35" s="19"/>
      <c r="Q35" s="19"/>
      <c r="R35" s="19"/>
      <c r="S35" s="19"/>
      <c r="T35" s="19" t="s">
        <v>279</v>
      </c>
      <c r="U35" s="19" t="s">
        <v>279</v>
      </c>
      <c r="V35" s="19"/>
      <c r="W35" s="19"/>
      <c r="X35" s="19"/>
      <c r="Y35" s="19"/>
      <c r="Z35" s="19"/>
      <c r="AA35" s="19" t="s">
        <v>279</v>
      </c>
      <c r="AB35" s="19" t="s">
        <v>279</v>
      </c>
      <c r="AC35" s="19"/>
      <c r="AD35" s="19"/>
      <c r="AE35" s="19"/>
      <c r="AF35" s="19"/>
      <c r="AG35" s="19"/>
      <c r="AH35" s="19"/>
      <c r="AI35" s="12"/>
      <c r="AJ35" s="81">
        <f>COUNTIF($D$21:$AH$21,"atletismo")</f>
        <v>0</v>
      </c>
      <c r="AK35" s="92" t="s">
        <v>53</v>
      </c>
      <c r="AL35" s="223" t="s">
        <v>52</v>
      </c>
    </row>
    <row r="36" spans="1:38" ht="24.95" customHeight="1" x14ac:dyDescent="0.25">
      <c r="A36" s="243"/>
      <c r="B36" s="233" t="s">
        <v>277</v>
      </c>
      <c r="C36" s="233"/>
      <c r="D36" s="20"/>
      <c r="E36" s="20"/>
      <c r="F36" s="20" t="s">
        <v>279</v>
      </c>
      <c r="G36" s="20" t="s">
        <v>279</v>
      </c>
      <c r="H36" s="20"/>
      <c r="I36" s="20"/>
      <c r="J36" s="20"/>
      <c r="K36" s="20"/>
      <c r="L36" s="20"/>
      <c r="M36" s="20"/>
      <c r="N36" s="20" t="s">
        <v>279</v>
      </c>
      <c r="O36" s="20"/>
      <c r="P36" s="20"/>
      <c r="Q36" s="20"/>
      <c r="R36" s="20"/>
      <c r="S36" s="20"/>
      <c r="T36" s="20" t="s">
        <v>279</v>
      </c>
      <c r="U36" s="20" t="s">
        <v>279</v>
      </c>
      <c r="V36" s="20"/>
      <c r="W36" s="20"/>
      <c r="X36" s="20"/>
      <c r="Y36" s="20"/>
      <c r="Z36" s="20"/>
      <c r="AA36" s="20" t="s">
        <v>279</v>
      </c>
      <c r="AB36" s="20" t="s">
        <v>279</v>
      </c>
      <c r="AC36" s="20"/>
      <c r="AD36" s="20"/>
      <c r="AE36" s="20"/>
      <c r="AF36" s="20"/>
      <c r="AG36" s="20"/>
      <c r="AH36" s="20"/>
      <c r="AI36" s="12"/>
      <c r="AJ36" s="72">
        <f>COUNTIF($D$21:$AH$21,"natação")</f>
        <v>0</v>
      </c>
      <c r="AK36" s="10" t="s">
        <v>54</v>
      </c>
      <c r="AL36" s="223"/>
    </row>
    <row r="37" spans="1:38" ht="24.95" customHeight="1" x14ac:dyDescent="0.25">
      <c r="A37" s="243"/>
      <c r="B37" s="233" t="s">
        <v>275</v>
      </c>
      <c r="C37" s="233"/>
      <c r="D37" s="19"/>
      <c r="E37" s="19"/>
      <c r="F37" s="19"/>
      <c r="G37" s="19" t="s">
        <v>279</v>
      </c>
      <c r="H37" s="19"/>
      <c r="I37" s="19"/>
      <c r="J37" s="19"/>
      <c r="K37" s="19"/>
      <c r="L37" s="19"/>
      <c r="M37" s="19"/>
      <c r="N37" s="19" t="s">
        <v>279</v>
      </c>
      <c r="O37" s="19"/>
      <c r="P37" s="19"/>
      <c r="Q37" s="19"/>
      <c r="R37" s="19"/>
      <c r="S37" s="19"/>
      <c r="T37" s="19"/>
      <c r="U37" s="19" t="s">
        <v>279</v>
      </c>
      <c r="V37" s="19"/>
      <c r="W37" s="19"/>
      <c r="X37" s="19"/>
      <c r="Y37" s="19"/>
      <c r="Z37" s="19"/>
      <c r="AA37" s="19"/>
      <c r="AB37" s="19" t="s">
        <v>279</v>
      </c>
      <c r="AC37" s="19"/>
      <c r="AD37" s="19"/>
      <c r="AE37" s="19"/>
      <c r="AF37" s="19"/>
      <c r="AG37" s="19"/>
      <c r="AH37" s="19"/>
      <c r="AI37" s="12"/>
      <c r="AJ37" s="72">
        <f>COUNTIF($D$21:$AH$21,"golfe")</f>
        <v>0</v>
      </c>
      <c r="AK37" s="10" t="s">
        <v>55</v>
      </c>
      <c r="AL37" s="223"/>
    </row>
    <row r="38" spans="1:38" ht="24.95" customHeight="1" x14ac:dyDescent="0.25">
      <c r="A38" s="243"/>
      <c r="B38" s="233" t="s">
        <v>276</v>
      </c>
      <c r="C38" s="233"/>
      <c r="D38" s="19"/>
      <c r="E38" s="19"/>
      <c r="F38" s="19"/>
      <c r="G38" s="19" t="s">
        <v>279</v>
      </c>
      <c r="H38" s="19"/>
      <c r="I38" s="19"/>
      <c r="J38" s="19"/>
      <c r="K38" s="19"/>
      <c r="L38" s="19"/>
      <c r="M38" s="19"/>
      <c r="N38" s="19" t="s">
        <v>279</v>
      </c>
      <c r="O38" s="19"/>
      <c r="P38" s="19"/>
      <c r="Q38" s="19"/>
      <c r="R38" s="19"/>
      <c r="S38" s="19"/>
      <c r="T38" s="19"/>
      <c r="U38" s="19" t="s">
        <v>279</v>
      </c>
      <c r="V38" s="19"/>
      <c r="W38" s="19"/>
      <c r="X38" s="19"/>
      <c r="Y38" s="19"/>
      <c r="Z38" s="19"/>
      <c r="AA38" s="19"/>
      <c r="AB38" s="19" t="s">
        <v>279</v>
      </c>
      <c r="AC38" s="19"/>
      <c r="AD38" s="19"/>
      <c r="AE38" s="19"/>
      <c r="AF38" s="19"/>
      <c r="AG38" s="19"/>
      <c r="AH38" s="19"/>
      <c r="AI38" s="12"/>
      <c r="AJ38" s="72">
        <f>COUNTIF($D$21:$AH$21,"canoagem")</f>
        <v>3</v>
      </c>
      <c r="AK38" s="10" t="s">
        <v>56</v>
      </c>
      <c r="AL38" s="223"/>
    </row>
    <row r="39" spans="1:38" ht="24.95" customHeight="1" x14ac:dyDescent="0.25">
      <c r="A39" s="243"/>
      <c r="B39" s="233" t="s">
        <v>296</v>
      </c>
      <c r="C39" s="233"/>
      <c r="D39" s="20"/>
      <c r="E39" s="20"/>
      <c r="F39" s="20"/>
      <c r="G39" s="20"/>
      <c r="H39" s="20"/>
      <c r="I39" s="20"/>
      <c r="J39" s="20" t="s">
        <v>279</v>
      </c>
      <c r="K39" s="20"/>
      <c r="L39" s="20"/>
      <c r="M39" s="20"/>
      <c r="N39" s="20"/>
      <c r="O39" s="20"/>
      <c r="P39" s="20"/>
      <c r="Q39" s="20" t="s">
        <v>279</v>
      </c>
      <c r="R39" s="20"/>
      <c r="S39" s="20"/>
      <c r="T39" s="20"/>
      <c r="U39" s="20"/>
      <c r="V39" s="20"/>
      <c r="W39" s="20"/>
      <c r="X39" s="20" t="s">
        <v>279</v>
      </c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15"/>
      <c r="AJ39" s="72">
        <f>COUNTIF($D$21:$AH$21,"remo")</f>
        <v>0</v>
      </c>
      <c r="AK39" s="10" t="s">
        <v>57</v>
      </c>
      <c r="AL39" s="223"/>
    </row>
    <row r="40" spans="1:38" ht="24.95" customHeight="1" x14ac:dyDescent="0.25">
      <c r="A40" s="243"/>
      <c r="B40" s="233" t="s">
        <v>297</v>
      </c>
      <c r="C40" s="233"/>
      <c r="D40" s="20"/>
      <c r="E40" s="20"/>
      <c r="F40" s="20"/>
      <c r="G40" s="20"/>
      <c r="H40" s="20"/>
      <c r="I40" s="20"/>
      <c r="J40" s="20" t="s">
        <v>279</v>
      </c>
      <c r="K40" s="20"/>
      <c r="L40" s="20"/>
      <c r="M40" s="20"/>
      <c r="N40" s="20"/>
      <c r="O40" s="20"/>
      <c r="P40" s="20"/>
      <c r="Q40" s="20" t="s">
        <v>279</v>
      </c>
      <c r="R40" s="20"/>
      <c r="S40" s="20"/>
      <c r="T40" s="20"/>
      <c r="U40" s="20"/>
      <c r="V40" s="20"/>
      <c r="W40" s="20"/>
      <c r="X40" s="20" t="s">
        <v>279</v>
      </c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12"/>
      <c r="AJ40" s="72">
        <f>COUNTIF($D$21:$AH$21,"surfing")</f>
        <v>0</v>
      </c>
      <c r="AK40" s="10" t="s">
        <v>58</v>
      </c>
      <c r="AL40" s="223"/>
    </row>
    <row r="41" spans="1:38" ht="24.95" customHeight="1" x14ac:dyDescent="0.25">
      <c r="A41" s="243"/>
      <c r="B41" s="233" t="s">
        <v>286</v>
      </c>
      <c r="C41" s="233"/>
      <c r="D41" s="20"/>
      <c r="E41" s="20"/>
      <c r="F41" s="20" t="s">
        <v>279</v>
      </c>
      <c r="G41" s="20" t="s">
        <v>279</v>
      </c>
      <c r="H41" s="20"/>
      <c r="I41" s="20"/>
      <c r="J41" s="20" t="s">
        <v>279</v>
      </c>
      <c r="K41" s="20"/>
      <c r="L41" s="20"/>
      <c r="M41" s="20"/>
      <c r="N41" s="20" t="s">
        <v>279</v>
      </c>
      <c r="O41" s="20"/>
      <c r="P41" s="20"/>
      <c r="Q41" s="20" t="s">
        <v>279</v>
      </c>
      <c r="R41" s="20"/>
      <c r="S41" s="20"/>
      <c r="T41" s="20" t="s">
        <v>279</v>
      </c>
      <c r="U41" s="20" t="s">
        <v>279</v>
      </c>
      <c r="V41" s="20"/>
      <c r="W41" s="20"/>
      <c r="X41" s="20" t="s">
        <v>279</v>
      </c>
      <c r="Y41" s="20"/>
      <c r="Z41" s="20"/>
      <c r="AA41" s="20" t="s">
        <v>279</v>
      </c>
      <c r="AB41" s="20" t="s">
        <v>279</v>
      </c>
      <c r="AC41" s="20"/>
      <c r="AD41" s="20"/>
      <c r="AE41" s="20"/>
      <c r="AF41" s="20"/>
      <c r="AG41" s="20"/>
      <c r="AH41" s="20"/>
      <c r="AJ41" s="72">
        <f>COUNTIF($D$21:$AH$21,"vela")</f>
        <v>0</v>
      </c>
      <c r="AK41" s="10" t="s">
        <v>59</v>
      </c>
      <c r="AL41" s="223"/>
    </row>
    <row r="42" spans="1:38" ht="24.95" customHeight="1" x14ac:dyDescent="0.25">
      <c r="AJ42" s="72">
        <f>COUNTIF($D$21:$AH$21,"canoagem e remo")</f>
        <v>0</v>
      </c>
      <c r="AK42" s="10" t="s">
        <v>60</v>
      </c>
      <c r="AL42" s="223"/>
    </row>
    <row r="43" spans="1:38" ht="24.95" customHeight="1" x14ac:dyDescent="0.25">
      <c r="AJ43" s="72">
        <f>COUNTIF($D$21:$AH$21,"canoagem e surfing")</f>
        <v>0</v>
      </c>
      <c r="AK43" s="10" t="s">
        <v>61</v>
      </c>
      <c r="AL43" s="223"/>
    </row>
    <row r="44" spans="1:38" ht="21.75" customHeight="1" x14ac:dyDescent="0.25">
      <c r="AJ44" s="72">
        <f>COUNTIF($D$21:$AH$21,"canoagem e vela")</f>
        <v>5</v>
      </c>
      <c r="AK44" s="10" t="s">
        <v>62</v>
      </c>
      <c r="AL44" s="223"/>
    </row>
    <row r="45" spans="1:38" ht="21.75" customHeight="1" x14ac:dyDescent="0.25">
      <c r="AJ45" s="72">
        <f>COUNTIF($D$21:$AH$21,"remo e surfing")</f>
        <v>0</v>
      </c>
      <c r="AK45" s="10" t="s">
        <v>63</v>
      </c>
      <c r="AL45" s="223"/>
    </row>
    <row r="46" spans="1:38" ht="21.75" customHeight="1" x14ac:dyDescent="0.25">
      <c r="AJ46" s="72">
        <f>COUNTIF($D$21:$AH$21,"remo e vela")</f>
        <v>0</v>
      </c>
      <c r="AK46" s="10" t="s">
        <v>64</v>
      </c>
      <c r="AL46" s="223"/>
    </row>
    <row r="47" spans="1:38" ht="21.75" customHeight="1" x14ac:dyDescent="0.25">
      <c r="AJ47" s="72">
        <f>COUNTIF($D$21:$AH$21,"surfing e vela")</f>
        <v>0</v>
      </c>
      <c r="AK47" s="10" t="s">
        <v>65</v>
      </c>
      <c r="AL47" s="223"/>
    </row>
    <row r="48" spans="1:38" ht="21.75" customHeight="1" x14ac:dyDescent="0.25">
      <c r="AJ48" s="72">
        <f>COUNTIF($D$21:$AH$21,"canoagem, remo e surfing")</f>
        <v>0</v>
      </c>
      <c r="AK48" s="10" t="s">
        <v>66</v>
      </c>
      <c r="AL48" s="223"/>
    </row>
    <row r="49" spans="35:38" ht="21.75" customHeight="1" x14ac:dyDescent="0.25">
      <c r="AJ49" s="72">
        <f>COUNTIF($D$21:$AH$21,"canoagem, remo e vela")</f>
        <v>0</v>
      </c>
      <c r="AK49" s="10" t="s">
        <v>67</v>
      </c>
      <c r="AL49" s="223"/>
    </row>
    <row r="50" spans="35:38" ht="21.75" customHeight="1" x14ac:dyDescent="0.25">
      <c r="AJ50" s="72">
        <f>COUNTIF($D$21:$AH$21,"remo, surfing e vela")</f>
        <v>0</v>
      </c>
      <c r="AK50" s="10" t="s">
        <v>68</v>
      </c>
      <c r="AL50" s="223"/>
    </row>
    <row r="51" spans="35:38" ht="21.75" customHeight="1" x14ac:dyDescent="0.25">
      <c r="AJ51" s="72">
        <f>COUNTIF($D$21:$AH$21,"canoagem, remo, surfing e vela")</f>
        <v>0</v>
      </c>
      <c r="AK51" s="10" t="s">
        <v>69</v>
      </c>
      <c r="AL51" s="223"/>
    </row>
    <row r="52" spans="35:38" ht="21.75" customHeight="1" thickBot="1" x14ac:dyDescent="0.3">
      <c r="AJ52" s="90">
        <f>COUNTIF($D$22:$AG$22,"Sim")</f>
        <v>0</v>
      </c>
      <c r="AK52" s="101" t="s">
        <v>37</v>
      </c>
      <c r="AL52" s="102"/>
    </row>
    <row r="53" spans="35:38" ht="21.75" customHeight="1" x14ac:dyDescent="0.25">
      <c r="AJ53" s="99">
        <f>AJ8/AJ21</f>
        <v>114.75</v>
      </c>
      <c r="AK53" s="88" t="s">
        <v>230</v>
      </c>
    </row>
    <row r="54" spans="35:38" ht="21.75" customHeight="1" thickBot="1" x14ac:dyDescent="0.3">
      <c r="AJ54" s="52">
        <f>AJ13/AJ21</f>
        <v>5</v>
      </c>
      <c r="AK54" s="53" t="s">
        <v>231</v>
      </c>
    </row>
    <row r="55" spans="35:38" ht="21.75" customHeight="1" thickBot="1" x14ac:dyDescent="0.3"/>
    <row r="56" spans="35:38" ht="18" customHeight="1" thickBot="1" x14ac:dyDescent="0.3">
      <c r="AJ56" s="1"/>
      <c r="AK56" s="103" t="s">
        <v>23</v>
      </c>
      <c r="AL56" s="4"/>
    </row>
    <row r="57" spans="35:38" ht="18" customHeight="1" x14ac:dyDescent="0.25">
      <c r="AJ57" s="25">
        <f>SUM($D$25:$AH$25)</f>
        <v>212</v>
      </c>
      <c r="AK57" s="89" t="s">
        <v>80</v>
      </c>
      <c r="AL57" s="225" t="s">
        <v>34</v>
      </c>
    </row>
    <row r="58" spans="35:38" ht="18" customHeight="1" x14ac:dyDescent="0.25">
      <c r="AJ58" s="26">
        <f>SUM($D$26:$AH$26)</f>
        <v>103</v>
      </c>
      <c r="AK58" s="2" t="s">
        <v>81</v>
      </c>
      <c r="AL58" s="224"/>
    </row>
    <row r="59" spans="35:38" ht="18" customHeight="1" x14ac:dyDescent="0.25">
      <c r="AJ59" s="26">
        <f>SUM($D$27:$AH$27)</f>
        <v>109</v>
      </c>
      <c r="AK59" s="2" t="s">
        <v>82</v>
      </c>
      <c r="AL59" s="224"/>
    </row>
    <row r="60" spans="35:38" ht="18" customHeight="1" thickBot="1" x14ac:dyDescent="0.3">
      <c r="AJ60" s="90">
        <f>SUM($D$28:$AH$28)</f>
        <v>0</v>
      </c>
      <c r="AK60" s="91" t="s">
        <v>84</v>
      </c>
      <c r="AL60" s="226"/>
    </row>
    <row r="61" spans="35:38" ht="18" customHeight="1" x14ac:dyDescent="0.25">
      <c r="AI61" s="14"/>
      <c r="AJ61" s="96">
        <f>COUNTIF($D$29:$AH$29,"1º ciclo")</f>
        <v>4</v>
      </c>
      <c r="AK61" s="63" t="s">
        <v>10</v>
      </c>
      <c r="AL61" s="224" t="s">
        <v>21</v>
      </c>
    </row>
    <row r="62" spans="35:38" ht="18" customHeight="1" x14ac:dyDescent="0.25">
      <c r="AI62" s="14"/>
      <c r="AJ62" s="26">
        <f>COUNTIF($D$29:$AG$29,"2º ciclo")</f>
        <v>0</v>
      </c>
      <c r="AK62" s="2" t="s">
        <v>11</v>
      </c>
      <c r="AL62" s="224"/>
    </row>
    <row r="63" spans="35:38" ht="18" customHeight="1" x14ac:dyDescent="0.25">
      <c r="AI63" s="14"/>
      <c r="AJ63" s="26">
        <f>COUNTIF($D$29:$AG$29,"3º ciclo")</f>
        <v>0</v>
      </c>
      <c r="AK63" s="2" t="s">
        <v>12</v>
      </c>
      <c r="AL63" s="224"/>
    </row>
    <row r="64" spans="35:38" ht="18" customHeight="1" x14ac:dyDescent="0.25">
      <c r="AI64" s="14"/>
      <c r="AJ64" s="26">
        <f>COUNTIF($D$29:$AH$29,"secundário")</f>
        <v>0</v>
      </c>
      <c r="AK64" s="2" t="s">
        <v>87</v>
      </c>
      <c r="AL64" s="224"/>
    </row>
    <row r="65" spans="29:38" ht="18" customHeight="1" x14ac:dyDescent="0.25">
      <c r="AI65" s="14"/>
      <c r="AJ65" s="26">
        <f>COUNTIF($D$29:$AH$29,"Profissional")</f>
        <v>0</v>
      </c>
      <c r="AK65" s="2" t="s">
        <v>85</v>
      </c>
      <c r="AL65" s="224"/>
    </row>
    <row r="66" spans="29:38" ht="18" customHeight="1" thickBot="1" x14ac:dyDescent="0.3">
      <c r="AI66" s="14"/>
      <c r="AJ66" s="97">
        <f>COUNTIF($D$29:$AH$29,"Vários")</f>
        <v>6</v>
      </c>
      <c r="AK66" s="27" t="s">
        <v>86</v>
      </c>
      <c r="AL66" s="224"/>
    </row>
    <row r="67" spans="29:38" ht="18" customHeight="1" x14ac:dyDescent="0.25">
      <c r="AJ67" s="70">
        <f>COUNTIF($D$30:$AH$30,"Sede")</f>
        <v>10</v>
      </c>
      <c r="AK67" s="89" t="s">
        <v>8</v>
      </c>
      <c r="AL67" s="227" t="s">
        <v>6</v>
      </c>
    </row>
    <row r="68" spans="29:38" ht="18" customHeight="1" x14ac:dyDescent="0.25">
      <c r="AJ68" s="72">
        <f>COUNTIF($D$30:$AH$30,"Outro")</f>
        <v>0</v>
      </c>
      <c r="AK68" s="2" t="s">
        <v>9</v>
      </c>
      <c r="AL68" s="228"/>
    </row>
    <row r="69" spans="29:38" ht="18" customHeight="1" thickBot="1" x14ac:dyDescent="0.3">
      <c r="AJ69" s="73">
        <f>COUNTIF($D$30:$AH$30,"Vários")</f>
        <v>0</v>
      </c>
      <c r="AK69" s="91" t="s">
        <v>75</v>
      </c>
      <c r="AL69" s="229"/>
    </row>
    <row r="70" spans="29:38" ht="18" customHeight="1" x14ac:dyDescent="0.25">
      <c r="AJ70" s="81">
        <f>COUNTIF($D$31:$AH$31,"atletismo")</f>
        <v>0</v>
      </c>
      <c r="AK70" s="92" t="s">
        <v>53</v>
      </c>
      <c r="AL70" s="223" t="s">
        <v>52</v>
      </c>
    </row>
    <row r="71" spans="29:38" ht="18" customHeight="1" x14ac:dyDescent="0.25">
      <c r="AJ71" s="72">
        <f>COUNTIF($D$31:$AH$31,"natação")</f>
        <v>0</v>
      </c>
      <c r="AK71" s="10" t="s">
        <v>54</v>
      </c>
      <c r="AL71" s="223"/>
    </row>
    <row r="72" spans="29:38" ht="18" customHeight="1" x14ac:dyDescent="0.25">
      <c r="AJ72" s="72">
        <f>COUNTIF($D$31:$AH$31,"golfe")</f>
        <v>0</v>
      </c>
      <c r="AK72" s="10" t="s">
        <v>55</v>
      </c>
      <c r="AL72" s="223"/>
    </row>
    <row r="73" spans="29:38" ht="18" customHeight="1" x14ac:dyDescent="0.25">
      <c r="AJ73" s="72">
        <f>COUNTIF($D$31:$AH$31,"canoagem")</f>
        <v>1</v>
      </c>
      <c r="AK73" s="10" t="s">
        <v>56</v>
      </c>
      <c r="AL73" s="223"/>
    </row>
    <row r="74" spans="29:38" ht="18" customHeight="1" x14ac:dyDescent="0.25">
      <c r="AJ74" s="72">
        <f>COUNTIF($D$31:$AH$31,"remo")</f>
        <v>0</v>
      </c>
      <c r="AK74" s="10" t="s">
        <v>57</v>
      </c>
      <c r="AL74" s="223"/>
    </row>
    <row r="75" spans="29:38" ht="18" customHeight="1" x14ac:dyDescent="0.25">
      <c r="AJ75" s="72">
        <f>COUNTIF($D$31:$AH$31,"surfing")</f>
        <v>1</v>
      </c>
      <c r="AK75" s="10" t="s">
        <v>58</v>
      </c>
      <c r="AL75" s="223"/>
    </row>
    <row r="76" spans="29:38" ht="18" customHeight="1" x14ac:dyDescent="0.25">
      <c r="AC76" s="14"/>
      <c r="AJ76" s="72">
        <f>COUNTIF($D$31:$AH$31,"vela")</f>
        <v>0</v>
      </c>
      <c r="AK76" s="10" t="s">
        <v>59</v>
      </c>
      <c r="AL76" s="223"/>
    </row>
    <row r="77" spans="29:38" ht="18" customHeight="1" x14ac:dyDescent="0.25">
      <c r="AC77" s="14"/>
      <c r="AJ77" s="72">
        <f>COUNTIF($D$31:$AH$31,"atletismo")</f>
        <v>0</v>
      </c>
      <c r="AK77" s="10" t="s">
        <v>60</v>
      </c>
      <c r="AL77" s="223"/>
    </row>
    <row r="78" spans="29:38" ht="18" customHeight="1" x14ac:dyDescent="0.25">
      <c r="AC78" s="14"/>
      <c r="AJ78" s="72">
        <f>COUNTIF($D$31:$AH$31,"canoagem e surfing")</f>
        <v>4</v>
      </c>
      <c r="AK78" s="10" t="s">
        <v>61</v>
      </c>
      <c r="AL78" s="223"/>
    </row>
    <row r="79" spans="29:38" ht="18" customHeight="1" x14ac:dyDescent="0.25">
      <c r="AJ79" s="72">
        <f>COUNTIF($D$31:$AH$31,"canoagem e vela")</f>
        <v>3</v>
      </c>
      <c r="AK79" s="10" t="s">
        <v>62</v>
      </c>
      <c r="AL79" s="223"/>
    </row>
    <row r="80" spans="29:38" ht="18" customHeight="1" x14ac:dyDescent="0.25">
      <c r="AC80" s="61"/>
      <c r="AJ80" s="72">
        <f>COUNTIF($D$31:$AH$31,"remo e surfing")</f>
        <v>0</v>
      </c>
      <c r="AK80" s="10" t="s">
        <v>63</v>
      </c>
      <c r="AL80" s="223"/>
    </row>
    <row r="81" spans="29:38" ht="18" customHeight="1" x14ac:dyDescent="0.25">
      <c r="AC81" s="61"/>
      <c r="AJ81" s="72">
        <f>COUNTIF($D$31:$AH$31,"remo e vela")</f>
        <v>0</v>
      </c>
      <c r="AK81" s="10" t="s">
        <v>64</v>
      </c>
      <c r="AL81" s="223"/>
    </row>
    <row r="82" spans="29:38" ht="18" customHeight="1" x14ac:dyDescent="0.25">
      <c r="AC82" s="61"/>
      <c r="AJ82" s="72">
        <f>COUNTIF($D$31:$AH$31,"surfing e vela")</f>
        <v>1</v>
      </c>
      <c r="AK82" s="10" t="s">
        <v>65</v>
      </c>
      <c r="AL82" s="223"/>
    </row>
    <row r="83" spans="29:38" ht="18" customHeight="1" x14ac:dyDescent="0.25">
      <c r="AC83" s="61"/>
      <c r="AJ83" s="72">
        <f>COUNTIF($D$31:$AH$31,"canoagem, remo e surfing")</f>
        <v>0</v>
      </c>
      <c r="AK83" s="10" t="s">
        <v>66</v>
      </c>
      <c r="AL83" s="223"/>
    </row>
    <row r="84" spans="29:38" ht="18" customHeight="1" x14ac:dyDescent="0.25">
      <c r="AC84" s="61"/>
      <c r="AJ84" s="72">
        <f>COUNTIF($D$31:$AH$31,"canoagem, remo e vela")</f>
        <v>0</v>
      </c>
      <c r="AK84" s="10" t="s">
        <v>67</v>
      </c>
      <c r="AL84" s="223"/>
    </row>
    <row r="85" spans="29:38" ht="18" customHeight="1" x14ac:dyDescent="0.25">
      <c r="AC85" s="61"/>
      <c r="AJ85" s="72">
        <f>COUNTIF($D$31:$AH$31,"remo, surfing e vela")</f>
        <v>0</v>
      </c>
      <c r="AK85" s="10" t="s">
        <v>68</v>
      </c>
      <c r="AL85" s="223"/>
    </row>
    <row r="86" spans="29:38" ht="18" customHeight="1" thickBot="1" x14ac:dyDescent="0.3">
      <c r="AC86" s="61"/>
      <c r="AJ86" s="82">
        <f>COUNTIF($D$31:$AH$31,"canoagem, remo, surfing e vela")</f>
        <v>0</v>
      </c>
      <c r="AK86" s="93" t="s">
        <v>69</v>
      </c>
      <c r="AL86" s="223"/>
    </row>
    <row r="87" spans="29:38" ht="18" customHeight="1" x14ac:dyDescent="0.25">
      <c r="AJ87" s="25">
        <f>SUM(D32:AH32)</f>
        <v>45</v>
      </c>
      <c r="AK87" s="89" t="s">
        <v>233</v>
      </c>
      <c r="AL87" s="230" t="s">
        <v>20</v>
      </c>
    </row>
    <row r="88" spans="29:38" ht="18" customHeight="1" thickBot="1" x14ac:dyDescent="0.3">
      <c r="AJ88" s="90">
        <f>COUNTA(D34:AH41)</f>
        <v>45</v>
      </c>
      <c r="AK88" s="91" t="s">
        <v>237</v>
      </c>
      <c r="AL88" s="231"/>
    </row>
    <row r="89" spans="29:38" ht="18" customHeight="1" thickBot="1" x14ac:dyDescent="0.3">
      <c r="AJ89" s="98">
        <f>COUNTA(D32:AH32)</f>
        <v>10</v>
      </c>
      <c r="AK89" s="215" t="s">
        <v>51</v>
      </c>
      <c r="AL89" s="216"/>
    </row>
    <row r="90" spans="29:38" ht="18" customHeight="1" x14ac:dyDescent="0.25">
      <c r="AJ90" s="94">
        <f>AJ57/AJ89</f>
        <v>21.2</v>
      </c>
      <c r="AK90" s="95" t="s">
        <v>232</v>
      </c>
      <c r="AL90" s="62"/>
    </row>
    <row r="91" spans="29:38" ht="18" customHeight="1" x14ac:dyDescent="0.25">
      <c r="AJ91" s="55">
        <f>AJ88/AJ89</f>
        <v>4.5</v>
      </c>
      <c r="AK91" s="56" t="s">
        <v>235</v>
      </c>
      <c r="AL91" s="232"/>
    </row>
    <row r="92" spans="29:38" ht="18" customHeight="1" x14ac:dyDescent="0.25">
      <c r="AJ92" s="55">
        <f>AJ88/AJ89</f>
        <v>4.5</v>
      </c>
      <c r="AK92" s="57" t="s">
        <v>236</v>
      </c>
      <c r="AL92" s="232"/>
    </row>
    <row r="93" spans="29:38" ht="18" customHeight="1" x14ac:dyDescent="0.25">
      <c r="AJ93" s="55">
        <f>AJ57/AJ87</f>
        <v>4.7111111111111112</v>
      </c>
      <c r="AK93" s="56" t="s">
        <v>238</v>
      </c>
      <c r="AL93" s="62"/>
    </row>
  </sheetData>
  <mergeCells count="63">
    <mergeCell ref="A7:K7"/>
    <mergeCell ref="L7:N7"/>
    <mergeCell ref="O7:AB7"/>
    <mergeCell ref="AC7:AH7"/>
    <mergeCell ref="A5:AH5"/>
    <mergeCell ref="A6:K6"/>
    <mergeCell ref="L6:N6"/>
    <mergeCell ref="O6:AB6"/>
    <mergeCell ref="AC6:AH6"/>
    <mergeCell ref="A8:B9"/>
    <mergeCell ref="C8:C9"/>
    <mergeCell ref="D8:AH8"/>
    <mergeCell ref="AL8:AL12"/>
    <mergeCell ref="A10:A23"/>
    <mergeCell ref="B10:C10"/>
    <mergeCell ref="B11:C11"/>
    <mergeCell ref="B12:C12"/>
    <mergeCell ref="B13:C13"/>
    <mergeCell ref="AL13:AL14"/>
    <mergeCell ref="B14:C14"/>
    <mergeCell ref="B15:C15"/>
    <mergeCell ref="AL15:AL20"/>
    <mergeCell ref="B16:C16"/>
    <mergeCell ref="B17:C17"/>
    <mergeCell ref="B18:C18"/>
    <mergeCell ref="B19:C19"/>
    <mergeCell ref="B20:C20"/>
    <mergeCell ref="B21:C21"/>
    <mergeCell ref="AK21:AL21"/>
    <mergeCell ref="B22:C22"/>
    <mergeCell ref="AL22:AL24"/>
    <mergeCell ref="B23:C23"/>
    <mergeCell ref="D23:AH23"/>
    <mergeCell ref="A24:B24"/>
    <mergeCell ref="A25:A41"/>
    <mergeCell ref="B25:C25"/>
    <mergeCell ref="AL25:AL31"/>
    <mergeCell ref="B26:C26"/>
    <mergeCell ref="B27:C27"/>
    <mergeCell ref="B28:C28"/>
    <mergeCell ref="B29:C29"/>
    <mergeCell ref="B30:C30"/>
    <mergeCell ref="B31:C31"/>
    <mergeCell ref="B32:C32"/>
    <mergeCell ref="AL32:AL34"/>
    <mergeCell ref="B33:C33"/>
    <mergeCell ref="D33:AH33"/>
    <mergeCell ref="B34:C34"/>
    <mergeCell ref="B35:C35"/>
    <mergeCell ref="AL35:AL51"/>
    <mergeCell ref="B36:C36"/>
    <mergeCell ref="B37:C37"/>
    <mergeCell ref="B38:C38"/>
    <mergeCell ref="B39:C39"/>
    <mergeCell ref="AL87:AL88"/>
    <mergeCell ref="AK89:AL89"/>
    <mergeCell ref="AL91:AL92"/>
    <mergeCell ref="B40:C40"/>
    <mergeCell ref="B41:C41"/>
    <mergeCell ref="AL57:AL60"/>
    <mergeCell ref="AL61:AL66"/>
    <mergeCell ref="AL67:AL69"/>
    <mergeCell ref="AL70:AL86"/>
  </mergeCells>
  <conditionalFormatting sqref="D32:AH32">
    <cfRule type="containsBlanks" dxfId="1" priority="1">
      <formula>LEN(TRIM(D32))=0</formula>
    </cfRule>
  </conditionalFormatting>
  <pageMargins left="0.25" right="0.25" top="0.75" bottom="0.75" header="0.3" footer="0.3"/>
  <pageSetup paperSize="9" scale="46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64513" r:id="rId4">
          <objectPr defaultSize="0" autoPict="0" r:id="rId5">
            <anchor moveWithCells="1" sizeWithCells="1">
              <from>
                <xdr:col>28</xdr:col>
                <xdr:colOff>171450</xdr:colOff>
                <xdr:row>0</xdr:row>
                <xdr:rowOff>133350</xdr:rowOff>
              </from>
              <to>
                <xdr:col>32</xdr:col>
                <xdr:colOff>19050</xdr:colOff>
                <xdr:row>3</xdr:row>
                <xdr:rowOff>57150</xdr:rowOff>
              </to>
            </anchor>
          </objectPr>
        </oleObject>
      </mc:Choice>
      <mc:Fallback>
        <oleObject progId="Word.Picture.8" shapeId="64513" r:id="rId4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A00-000000000000}">
          <x14:formula1>
            <xm:f>dados_1!$E$3:$E$19</xm:f>
          </x14:formula1>
          <xm:sqref>D21:AH21 D31:AH31</xm:sqref>
        </x14:dataValidation>
        <x14:dataValidation type="list" allowBlank="1" showInputMessage="1" showErrorMessage="1" xr:uid="{00000000-0002-0000-0A00-000001000000}">
          <x14:formula1>
            <xm:f>dados_1!$B$26:$B$27</xm:f>
          </x14:formula1>
          <xm:sqref>D22:AH22</xm:sqref>
        </x14:dataValidation>
        <x14:dataValidation type="list" allowBlank="1" showInputMessage="1" showErrorMessage="1" xr:uid="{00000000-0002-0000-0A00-000002000000}">
          <x14:formula1>
            <xm:f>dados_1!$B$22:$B$24</xm:f>
          </x14:formula1>
          <xm:sqref>D20:AH20</xm:sqref>
        </x14:dataValidation>
        <x14:dataValidation type="list" allowBlank="1" showInputMessage="1" showErrorMessage="1" xr:uid="{00000000-0002-0000-0A00-000003000000}">
          <x14:formula1>
            <xm:f>dados_1!$B$13:$B$19</xm:f>
          </x14:formula1>
          <xm:sqref>D19:AH19</xm:sqref>
        </x14:dataValidation>
        <x14:dataValidation type="list" allowBlank="1" showInputMessage="1" showErrorMessage="1" xr:uid="{00000000-0002-0000-0A00-000004000000}">
          <x14:formula1>
            <xm:f>dados_1!$B$9:$B$11</xm:f>
          </x14:formula1>
          <xm:sqref>D18:AH18 D30:AH30</xm:sqref>
        </x14:dataValidation>
        <x14:dataValidation type="list" allowBlank="1" showInputMessage="1" showErrorMessage="1" xr:uid="{00000000-0002-0000-0A00-000005000000}">
          <x14:formula1>
            <xm:f>dados_1!$B$2:$B$7</xm:f>
          </x14:formula1>
          <xm:sqref>D17:AH17 D29:AH29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3:K95"/>
  <sheetViews>
    <sheetView showGridLines="0" topLeftCell="A68" zoomScale="70" zoomScaleNormal="70" zoomScaleSheetLayoutView="70" workbookViewId="0">
      <selection activeCell="J18" sqref="J18"/>
    </sheetView>
  </sheetViews>
  <sheetFormatPr defaultColWidth="9.140625" defaultRowHeight="15" x14ac:dyDescent="0.25"/>
  <cols>
    <col min="1" max="1" width="9.140625" style="7" customWidth="1"/>
    <col min="2" max="2" width="7.28515625" style="6" bestFit="1" customWidth="1"/>
    <col min="3" max="3" width="8.28515625" style="21" bestFit="1" customWidth="1"/>
    <col min="4" max="5" width="9.28515625" style="21" customWidth="1"/>
    <col min="6" max="9" width="9.28515625" style="7" customWidth="1"/>
    <col min="10" max="10" width="51" style="7" bestFit="1" customWidth="1"/>
    <col min="11" max="11" width="20" style="7" bestFit="1" customWidth="1"/>
    <col min="12" max="16384" width="9.140625" style="7"/>
  </cols>
  <sheetData>
    <row r="3" spans="2:11" ht="15.75" thickBot="1" x14ac:dyDescent="0.3"/>
    <row r="4" spans="2:11" x14ac:dyDescent="0.25">
      <c r="D4" s="299" t="s">
        <v>273</v>
      </c>
      <c r="E4" s="300"/>
      <c r="F4" s="300"/>
      <c r="G4" s="300"/>
      <c r="H4" s="300"/>
      <c r="I4" s="300"/>
      <c r="J4" s="300"/>
      <c r="K4" s="301"/>
    </row>
    <row r="5" spans="2:11" ht="57" customHeight="1" x14ac:dyDescent="0.25">
      <c r="D5" s="296" t="s">
        <v>88</v>
      </c>
      <c r="E5" s="297"/>
      <c r="F5" s="298"/>
      <c r="G5" s="266" t="s">
        <v>89</v>
      </c>
      <c r="H5" s="268"/>
      <c r="I5" s="266" t="s">
        <v>239</v>
      </c>
      <c r="J5" s="268"/>
      <c r="K5" s="105" t="s">
        <v>52</v>
      </c>
    </row>
    <row r="6" spans="2:11" ht="64.5" customHeight="1" thickBot="1" x14ac:dyDescent="0.3">
      <c r="D6" s="302" t="str">
        <f>set!A7</f>
        <v>Escolas de Vagos GEPE 118971 UO 161070</v>
      </c>
      <c r="E6" s="303"/>
      <c r="F6" s="303"/>
      <c r="G6" s="303">
        <f>set!L7</f>
        <v>0</v>
      </c>
      <c r="H6" s="303"/>
      <c r="I6" s="303">
        <f>set!O7</f>
        <v>0</v>
      </c>
      <c r="J6" s="303"/>
      <c r="K6" s="106" t="str">
        <f>set!AC7</f>
        <v>canoagem, remo e vela</v>
      </c>
    </row>
    <row r="7" spans="2:11" ht="29.25" customHeight="1" x14ac:dyDescent="0.25">
      <c r="C7" s="1"/>
      <c r="D7" s="281" t="s">
        <v>5</v>
      </c>
      <c r="E7" s="282"/>
      <c r="F7" s="282"/>
      <c r="G7" s="282"/>
      <c r="H7" s="282"/>
      <c r="I7" s="283"/>
      <c r="K7" s="21"/>
    </row>
    <row r="8" spans="2:11" ht="29.25" customHeight="1" thickBot="1" x14ac:dyDescent="0.3">
      <c r="C8" s="1"/>
      <c r="D8" s="85" t="s">
        <v>244</v>
      </c>
      <c r="E8" s="86" t="s">
        <v>245</v>
      </c>
      <c r="F8" s="86" t="s">
        <v>246</v>
      </c>
      <c r="G8" s="86" t="s">
        <v>247</v>
      </c>
      <c r="H8" s="86" t="s">
        <v>248</v>
      </c>
      <c r="I8" s="87" t="s">
        <v>242</v>
      </c>
      <c r="J8" s="84"/>
      <c r="K8" s="21"/>
    </row>
    <row r="9" spans="2:11" ht="28.5" customHeight="1" x14ac:dyDescent="0.25">
      <c r="B9" s="9"/>
      <c r="C9" s="64"/>
      <c r="D9" s="70">
        <f>fev!AJ8</f>
        <v>0</v>
      </c>
      <c r="E9" s="70">
        <f>mar!AJ8</f>
        <v>51</v>
      </c>
      <c r="F9" s="70">
        <f>abr!AJ8</f>
        <v>205</v>
      </c>
      <c r="G9" s="70">
        <f>mai!AJ8</f>
        <v>303</v>
      </c>
      <c r="H9" s="70">
        <f>jun!AJ8</f>
        <v>918</v>
      </c>
      <c r="I9" s="123">
        <f t="shared" ref="I9:I16" si="0">SUM(D9:H9)</f>
        <v>1477</v>
      </c>
      <c r="J9" s="107" t="s">
        <v>80</v>
      </c>
      <c r="K9" s="291" t="s">
        <v>34</v>
      </c>
    </row>
    <row r="10" spans="2:11" ht="28.5" customHeight="1" x14ac:dyDescent="0.25">
      <c r="B10" s="9"/>
      <c r="C10" s="64"/>
      <c r="D10" s="72">
        <f>fev!AJ9</f>
        <v>0</v>
      </c>
      <c r="E10" s="72">
        <f>mar!AJ9</f>
        <v>0</v>
      </c>
      <c r="F10" s="72">
        <f>abr!AJ9</f>
        <v>99</v>
      </c>
      <c r="G10" s="72">
        <f>mai!AJ9</f>
        <v>158</v>
      </c>
      <c r="H10" s="72">
        <f>jun!AJ9</f>
        <v>468</v>
      </c>
      <c r="I10" s="124">
        <f t="shared" si="0"/>
        <v>725</v>
      </c>
      <c r="J10" s="24" t="s">
        <v>81</v>
      </c>
      <c r="K10" s="292"/>
    </row>
    <row r="11" spans="2:11" ht="28.5" customHeight="1" x14ac:dyDescent="0.25">
      <c r="B11" s="65"/>
      <c r="C11" s="64"/>
      <c r="D11" s="72">
        <f>fev!AJ10</f>
        <v>0</v>
      </c>
      <c r="E11" s="72">
        <f>mar!AJ10</f>
        <v>51</v>
      </c>
      <c r="F11" s="72">
        <f>abr!AJ10</f>
        <v>106</v>
      </c>
      <c r="G11" s="72">
        <f>mai!AJ10</f>
        <v>145</v>
      </c>
      <c r="H11" s="72">
        <f>jun!AJ10</f>
        <v>460</v>
      </c>
      <c r="I11" s="124">
        <f t="shared" si="0"/>
        <v>762</v>
      </c>
      <c r="J11" s="24" t="s">
        <v>82</v>
      </c>
      <c r="K11" s="292"/>
    </row>
    <row r="12" spans="2:11" ht="28.5" customHeight="1" x14ac:dyDescent="0.25">
      <c r="B12" s="65"/>
      <c r="C12" s="64"/>
      <c r="D12" s="72">
        <f>fev!AJ11</f>
        <v>0</v>
      </c>
      <c r="E12" s="72">
        <f>mar!AJ11</f>
        <v>0</v>
      </c>
      <c r="F12" s="72">
        <f>abr!AJ11</f>
        <v>3</v>
      </c>
      <c r="G12" s="72">
        <f>mai!AJ11</f>
        <v>8</v>
      </c>
      <c r="H12" s="72">
        <f>jun!AJ11</f>
        <v>27</v>
      </c>
      <c r="I12" s="124">
        <f t="shared" si="0"/>
        <v>38</v>
      </c>
      <c r="J12" s="24" t="s">
        <v>84</v>
      </c>
      <c r="K12" s="292"/>
    </row>
    <row r="13" spans="2:11" ht="28.5" customHeight="1" thickBot="1" x14ac:dyDescent="0.3">
      <c r="B13" s="65"/>
      <c r="C13" s="64"/>
      <c r="D13" s="73">
        <f>fev!AJ12</f>
        <v>0</v>
      </c>
      <c r="E13" s="73">
        <f>mar!AJ12</f>
        <v>0</v>
      </c>
      <c r="F13" s="73">
        <f>abr!AJ12</f>
        <v>2</v>
      </c>
      <c r="G13" s="73">
        <f>mai!AJ12</f>
        <v>0</v>
      </c>
      <c r="H13" s="73">
        <f>jun!AJ12</f>
        <v>2</v>
      </c>
      <c r="I13" s="125">
        <f t="shared" si="0"/>
        <v>4</v>
      </c>
      <c r="J13" s="108" t="s">
        <v>50</v>
      </c>
      <c r="K13" s="293"/>
    </row>
    <row r="14" spans="2:11" ht="28.5" customHeight="1" x14ac:dyDescent="0.25">
      <c r="B14" s="65"/>
      <c r="C14" s="64"/>
      <c r="D14" s="81">
        <f>fev!AJ13</f>
        <v>0</v>
      </c>
      <c r="E14" s="81">
        <f>mar!AJ13</f>
        <v>2</v>
      </c>
      <c r="F14" s="81">
        <f>abr!AJ13</f>
        <v>5</v>
      </c>
      <c r="G14" s="81">
        <f>mai!AJ13</f>
        <v>10</v>
      </c>
      <c r="H14" s="81">
        <f>jun!AJ13</f>
        <v>40</v>
      </c>
      <c r="I14" s="126">
        <f t="shared" si="0"/>
        <v>57</v>
      </c>
      <c r="J14" s="109" t="s">
        <v>7</v>
      </c>
      <c r="K14" s="294" t="s">
        <v>20</v>
      </c>
    </row>
    <row r="15" spans="2:11" ht="28.5" customHeight="1" thickBot="1" x14ac:dyDescent="0.3">
      <c r="B15" s="65"/>
      <c r="C15" s="64"/>
      <c r="D15" s="82">
        <f>fev!AJ14</f>
        <v>0</v>
      </c>
      <c r="E15" s="82">
        <f>mar!AJ14</f>
        <v>2</v>
      </c>
      <c r="F15" s="82">
        <f>abr!AJ14</f>
        <v>8</v>
      </c>
      <c r="G15" s="82">
        <f>mai!AJ14</f>
        <v>13</v>
      </c>
      <c r="H15" s="82">
        <f>jun!AJ14</f>
        <v>58</v>
      </c>
      <c r="I15" s="127">
        <f t="shared" si="0"/>
        <v>81</v>
      </c>
      <c r="J15" s="110" t="s">
        <v>19</v>
      </c>
      <c r="K15" s="295"/>
    </row>
    <row r="16" spans="2:11" ht="28.5" customHeight="1" x14ac:dyDescent="0.25">
      <c r="B16" s="65"/>
      <c r="C16" s="64"/>
      <c r="D16" s="70">
        <f>fev!AJ15</f>
        <v>0</v>
      </c>
      <c r="E16" s="70">
        <f>mar!AJ15</f>
        <v>0</v>
      </c>
      <c r="F16" s="70">
        <f>abr!AJ15</f>
        <v>0</v>
      </c>
      <c r="G16" s="70">
        <f>mai!AJ15</f>
        <v>0</v>
      </c>
      <c r="H16" s="70">
        <f>jun!AJ15</f>
        <v>3</v>
      </c>
      <c r="I16" s="123">
        <f t="shared" si="0"/>
        <v>3</v>
      </c>
      <c r="J16" s="107" t="s">
        <v>10</v>
      </c>
      <c r="K16" s="291" t="s">
        <v>21</v>
      </c>
    </row>
    <row r="17" spans="2:11" ht="28.5" customHeight="1" x14ac:dyDescent="0.25">
      <c r="B17" s="65"/>
      <c r="C17" s="64"/>
      <c r="D17" s="72">
        <f>fev!AJ16</f>
        <v>0</v>
      </c>
      <c r="E17" s="72">
        <f>mar!AJ16</f>
        <v>0</v>
      </c>
      <c r="F17" s="72">
        <f>abr!AJ16</f>
        <v>2</v>
      </c>
      <c r="G17" s="72">
        <f>mai!AJ16</f>
        <v>4</v>
      </c>
      <c r="H17" s="72">
        <f>jun!AJ16</f>
        <v>4</v>
      </c>
      <c r="I17" s="124">
        <f t="shared" ref="I17:I53" si="1">SUM(D17:H17)</f>
        <v>10</v>
      </c>
      <c r="J17" s="24" t="s">
        <v>11</v>
      </c>
      <c r="K17" s="292"/>
    </row>
    <row r="18" spans="2:11" ht="28.5" customHeight="1" x14ac:dyDescent="0.25">
      <c r="B18" s="65"/>
      <c r="C18" s="64"/>
      <c r="D18" s="72">
        <f>fev!AJ17</f>
        <v>0</v>
      </c>
      <c r="E18" s="72">
        <f>mar!AJ17</f>
        <v>0</v>
      </c>
      <c r="F18" s="72">
        <f>abr!AJ17</f>
        <v>1</v>
      </c>
      <c r="G18" s="72">
        <f>mai!AJ17</f>
        <v>4</v>
      </c>
      <c r="H18" s="72">
        <f>jun!AJ17</f>
        <v>0</v>
      </c>
      <c r="I18" s="124">
        <f t="shared" si="1"/>
        <v>5</v>
      </c>
      <c r="J18" s="24" t="s">
        <v>12</v>
      </c>
      <c r="K18" s="292"/>
    </row>
    <row r="19" spans="2:11" ht="28.5" customHeight="1" x14ac:dyDescent="0.25">
      <c r="B19" s="9"/>
      <c r="C19" s="64"/>
      <c r="D19" s="72">
        <f>fev!AJ18</f>
        <v>0</v>
      </c>
      <c r="E19" s="72">
        <f>mar!AJ18</f>
        <v>0</v>
      </c>
      <c r="F19" s="72">
        <f>abr!AJ18</f>
        <v>1</v>
      </c>
      <c r="G19" s="72">
        <f>mai!AJ18</f>
        <v>2</v>
      </c>
      <c r="H19" s="72">
        <f>jun!AJ18</f>
        <v>0</v>
      </c>
      <c r="I19" s="124">
        <f t="shared" si="1"/>
        <v>3</v>
      </c>
      <c r="J19" s="24" t="s">
        <v>87</v>
      </c>
      <c r="K19" s="292"/>
    </row>
    <row r="20" spans="2:11" ht="28.5" customHeight="1" x14ac:dyDescent="0.25">
      <c r="B20" s="9"/>
      <c r="C20" s="64"/>
      <c r="D20" s="72">
        <f>fev!AJ19</f>
        <v>0</v>
      </c>
      <c r="E20" s="72">
        <f>mar!AJ19</f>
        <v>0</v>
      </c>
      <c r="F20" s="72">
        <f>abr!AJ19</f>
        <v>0</v>
      </c>
      <c r="G20" s="72">
        <f>mai!AJ19</f>
        <v>0</v>
      </c>
      <c r="H20" s="72">
        <f>jun!AJ19</f>
        <v>1</v>
      </c>
      <c r="I20" s="124">
        <f t="shared" si="1"/>
        <v>1</v>
      </c>
      <c r="J20" s="24" t="s">
        <v>85</v>
      </c>
      <c r="K20" s="292"/>
    </row>
    <row r="21" spans="2:11" ht="28.5" customHeight="1" thickBot="1" x14ac:dyDescent="0.3">
      <c r="B21" s="9"/>
      <c r="C21" s="64"/>
      <c r="D21" s="73">
        <f>fev!AJ20</f>
        <v>0</v>
      </c>
      <c r="E21" s="73">
        <f>mar!AJ20</f>
        <v>1</v>
      </c>
      <c r="F21" s="73">
        <f>abr!AJ20</f>
        <v>1</v>
      </c>
      <c r="G21" s="73">
        <f>mai!AJ20</f>
        <v>0</v>
      </c>
      <c r="H21" s="73">
        <f>jun!AJ20</f>
        <v>0</v>
      </c>
      <c r="I21" s="125">
        <f t="shared" si="1"/>
        <v>2</v>
      </c>
      <c r="J21" s="108" t="s">
        <v>241</v>
      </c>
      <c r="K21" s="293"/>
    </row>
    <row r="22" spans="2:11" ht="28.5" customHeight="1" thickBot="1" x14ac:dyDescent="0.3">
      <c r="B22" s="9"/>
      <c r="C22" s="64"/>
      <c r="D22" s="83">
        <f>fev!AJ21</f>
        <v>0</v>
      </c>
      <c r="E22" s="83">
        <f>mar!AJ21</f>
        <v>1</v>
      </c>
      <c r="F22" s="83">
        <f>abr!AJ21</f>
        <v>5</v>
      </c>
      <c r="G22" s="83">
        <f>mai!AJ21</f>
        <v>10</v>
      </c>
      <c r="H22" s="83">
        <f>jun!AJ21</f>
        <v>8</v>
      </c>
      <c r="I22" s="128">
        <f>SUM(D22:H22)</f>
        <v>24</v>
      </c>
      <c r="J22" s="289" t="s">
        <v>22</v>
      </c>
      <c r="K22" s="290"/>
    </row>
    <row r="23" spans="2:11" ht="28.5" customHeight="1" x14ac:dyDescent="0.25">
      <c r="B23" s="65"/>
      <c r="C23" s="64"/>
      <c r="D23" s="70">
        <f>fev!AJ22</f>
        <v>0</v>
      </c>
      <c r="E23" s="70">
        <f>mar!AJ22</f>
        <v>0</v>
      </c>
      <c r="F23" s="70">
        <f>abr!AJ22</f>
        <v>5</v>
      </c>
      <c r="G23" s="70">
        <f>mai!AJ22</f>
        <v>10</v>
      </c>
      <c r="H23" s="70">
        <f>jun!AJ22</f>
        <v>7</v>
      </c>
      <c r="I23" s="123">
        <f t="shared" si="1"/>
        <v>22</v>
      </c>
      <c r="J23" s="107" t="s">
        <v>8</v>
      </c>
      <c r="K23" s="220" t="s">
        <v>6</v>
      </c>
    </row>
    <row r="24" spans="2:11" ht="28.5" customHeight="1" x14ac:dyDescent="0.25">
      <c r="B24" s="66"/>
      <c r="C24" s="64"/>
      <c r="D24" s="72">
        <f>fev!AJ23</f>
        <v>0</v>
      </c>
      <c r="E24" s="72">
        <f>mar!AJ23</f>
        <v>1</v>
      </c>
      <c r="F24" s="72">
        <f>abr!AJ23</f>
        <v>0</v>
      </c>
      <c r="G24" s="72">
        <f>mai!AJ23</f>
        <v>0</v>
      </c>
      <c r="H24" s="72">
        <f>jun!AJ23</f>
        <v>1</v>
      </c>
      <c r="I24" s="124">
        <f t="shared" si="1"/>
        <v>2</v>
      </c>
      <c r="J24" s="24" t="s">
        <v>9</v>
      </c>
      <c r="K24" s="221"/>
    </row>
    <row r="25" spans="2:11" ht="28.5" customHeight="1" thickBot="1" x14ac:dyDescent="0.3">
      <c r="B25" s="65"/>
      <c r="C25" s="64"/>
      <c r="D25" s="73">
        <f>fev!AJ24</f>
        <v>0</v>
      </c>
      <c r="E25" s="73">
        <f>mar!AJ24</f>
        <v>0</v>
      </c>
      <c r="F25" s="73">
        <f>abr!AJ24</f>
        <v>0</v>
      </c>
      <c r="G25" s="73">
        <f>mai!AJ24</f>
        <v>0</v>
      </c>
      <c r="H25" s="73">
        <f>jun!AJ24</f>
        <v>0</v>
      </c>
      <c r="I25" s="125">
        <f t="shared" si="1"/>
        <v>0</v>
      </c>
      <c r="J25" s="108" t="s">
        <v>75</v>
      </c>
      <c r="K25" s="222"/>
    </row>
    <row r="26" spans="2:11" ht="28.5" customHeight="1" x14ac:dyDescent="0.25">
      <c r="B26" s="65"/>
      <c r="C26" s="64"/>
      <c r="D26" s="81">
        <f>fev!AJ25</f>
        <v>0</v>
      </c>
      <c r="E26" s="81">
        <f>mar!AJ25</f>
        <v>0</v>
      </c>
      <c r="F26" s="81">
        <f>abr!AJ25</f>
        <v>0</v>
      </c>
      <c r="G26" s="81">
        <f>mai!AJ25</f>
        <v>0</v>
      </c>
      <c r="H26" s="81">
        <f>jun!AJ25</f>
        <v>1</v>
      </c>
      <c r="I26" s="126">
        <f t="shared" si="1"/>
        <v>1</v>
      </c>
      <c r="J26" s="111" t="s">
        <v>13</v>
      </c>
      <c r="K26" s="221" t="s">
        <v>17</v>
      </c>
    </row>
    <row r="27" spans="2:11" ht="28.5" customHeight="1" x14ac:dyDescent="0.25">
      <c r="B27" s="65"/>
      <c r="C27" s="64"/>
      <c r="D27" s="72">
        <f>fev!AJ26</f>
        <v>0</v>
      </c>
      <c r="E27" s="72">
        <f>mar!AJ26</f>
        <v>0</v>
      </c>
      <c r="F27" s="72">
        <f>abr!AJ26</f>
        <v>0</v>
      </c>
      <c r="G27" s="72">
        <f>mai!AJ26</f>
        <v>0</v>
      </c>
      <c r="H27" s="72">
        <f>jun!AJ26</f>
        <v>0</v>
      </c>
      <c r="I27" s="124">
        <f t="shared" si="1"/>
        <v>0</v>
      </c>
      <c r="J27" s="23" t="s">
        <v>14</v>
      </c>
      <c r="K27" s="221"/>
    </row>
    <row r="28" spans="2:11" ht="28.5" customHeight="1" x14ac:dyDescent="0.25">
      <c r="B28" s="65"/>
      <c r="C28" s="64"/>
      <c r="D28" s="72">
        <f>fev!AJ27</f>
        <v>0</v>
      </c>
      <c r="E28" s="72">
        <f>mar!AJ27</f>
        <v>0</v>
      </c>
      <c r="F28" s="72">
        <f>abr!AJ27</f>
        <v>5</v>
      </c>
      <c r="G28" s="72">
        <f>mai!AJ27</f>
        <v>9</v>
      </c>
      <c r="H28" s="72">
        <f>jun!AJ27</f>
        <v>3</v>
      </c>
      <c r="I28" s="124">
        <f t="shared" si="1"/>
        <v>17</v>
      </c>
      <c r="J28" s="23" t="s">
        <v>15</v>
      </c>
      <c r="K28" s="221"/>
    </row>
    <row r="29" spans="2:11" ht="28.5" customHeight="1" x14ac:dyDescent="0.25">
      <c r="B29" s="65"/>
      <c r="C29" s="64"/>
      <c r="D29" s="72">
        <f>fev!AJ28</f>
        <v>0</v>
      </c>
      <c r="E29" s="72">
        <f>mar!AJ28</f>
        <v>0</v>
      </c>
      <c r="F29" s="72">
        <f>abr!AJ28</f>
        <v>0</v>
      </c>
      <c r="G29" s="72">
        <f>mai!AJ28</f>
        <v>1</v>
      </c>
      <c r="H29" s="72">
        <f>jun!AJ28</f>
        <v>0</v>
      </c>
      <c r="I29" s="124">
        <f t="shared" si="1"/>
        <v>1</v>
      </c>
      <c r="J29" s="23" t="s">
        <v>47</v>
      </c>
      <c r="K29" s="221"/>
    </row>
    <row r="30" spans="2:11" ht="28.5" customHeight="1" x14ac:dyDescent="0.25">
      <c r="B30" s="65"/>
      <c r="C30" s="64"/>
      <c r="D30" s="72">
        <f>fev!AJ29</f>
        <v>0</v>
      </c>
      <c r="E30" s="72">
        <f>mar!AJ29</f>
        <v>0</v>
      </c>
      <c r="F30" s="72">
        <f>abr!AJ29</f>
        <v>0</v>
      </c>
      <c r="G30" s="72">
        <f>mai!AJ29</f>
        <v>0</v>
      </c>
      <c r="H30" s="72">
        <f>jun!AJ29</f>
        <v>0</v>
      </c>
      <c r="I30" s="124">
        <f t="shared" si="1"/>
        <v>0</v>
      </c>
      <c r="J30" s="23" t="s">
        <v>40</v>
      </c>
      <c r="K30" s="221"/>
    </row>
    <row r="31" spans="2:11" ht="28.5" customHeight="1" x14ac:dyDescent="0.25">
      <c r="B31" s="65"/>
      <c r="C31" s="64"/>
      <c r="D31" s="72">
        <f>fev!AJ30</f>
        <v>0</v>
      </c>
      <c r="E31" s="72">
        <f>mar!AJ30</f>
        <v>0</v>
      </c>
      <c r="F31" s="72">
        <f>abr!AJ30</f>
        <v>0</v>
      </c>
      <c r="G31" s="72">
        <f>mai!AJ30</f>
        <v>0</v>
      </c>
      <c r="H31" s="72">
        <f>jun!AJ30</f>
        <v>0</v>
      </c>
      <c r="I31" s="124">
        <f t="shared" si="1"/>
        <v>0</v>
      </c>
      <c r="J31" s="23" t="s">
        <v>79</v>
      </c>
      <c r="K31" s="221"/>
    </row>
    <row r="32" spans="2:11" ht="28.5" customHeight="1" thickBot="1" x14ac:dyDescent="0.3">
      <c r="B32" s="65"/>
      <c r="C32" s="64"/>
      <c r="D32" s="82">
        <f>fev!AJ31</f>
        <v>0</v>
      </c>
      <c r="E32" s="82">
        <f>mar!AJ31</f>
        <v>1</v>
      </c>
      <c r="F32" s="82">
        <f>abr!AJ31</f>
        <v>0</v>
      </c>
      <c r="G32" s="82">
        <f>mai!AJ31</f>
        <v>0</v>
      </c>
      <c r="H32" s="82">
        <f>jun!AJ31</f>
        <v>4</v>
      </c>
      <c r="I32" s="127">
        <f t="shared" si="1"/>
        <v>5</v>
      </c>
      <c r="J32" s="112" t="s">
        <v>16</v>
      </c>
      <c r="K32" s="221"/>
    </row>
    <row r="33" spans="2:11" ht="28.5" customHeight="1" x14ac:dyDescent="0.25">
      <c r="B33" s="65"/>
      <c r="C33" s="64"/>
      <c r="D33" s="70">
        <f>fev!AJ32</f>
        <v>0</v>
      </c>
      <c r="E33" s="70">
        <f>mar!AJ32</f>
        <v>0</v>
      </c>
      <c r="F33" s="70">
        <f>abr!AJ32</f>
        <v>4</v>
      </c>
      <c r="G33" s="70">
        <f>mai!AJ32</f>
        <v>10</v>
      </c>
      <c r="H33" s="70">
        <f>jun!AJ32</f>
        <v>3</v>
      </c>
      <c r="I33" s="123">
        <f t="shared" si="1"/>
        <v>17</v>
      </c>
      <c r="J33" s="107" t="s">
        <v>76</v>
      </c>
      <c r="K33" s="220" t="s">
        <v>71</v>
      </c>
    </row>
    <row r="34" spans="2:11" ht="28.5" customHeight="1" x14ac:dyDescent="0.25">
      <c r="B34" s="65"/>
      <c r="C34" s="64"/>
      <c r="D34" s="72">
        <f>fev!AJ33</f>
        <v>0</v>
      </c>
      <c r="E34" s="72">
        <f>mar!AJ33</f>
        <v>0</v>
      </c>
      <c r="F34" s="72">
        <f>abr!AJ33</f>
        <v>0</v>
      </c>
      <c r="G34" s="72">
        <f>mai!AJ33</f>
        <v>0</v>
      </c>
      <c r="H34" s="72">
        <f>jun!AJ33</f>
        <v>0</v>
      </c>
      <c r="I34" s="124">
        <f t="shared" si="1"/>
        <v>0</v>
      </c>
      <c r="J34" s="24" t="s">
        <v>77</v>
      </c>
      <c r="K34" s="221"/>
    </row>
    <row r="35" spans="2:11" ht="28.5" customHeight="1" thickBot="1" x14ac:dyDescent="0.3">
      <c r="B35" s="9"/>
      <c r="C35" s="64"/>
      <c r="D35" s="73">
        <f>fev!AJ34</f>
        <v>0</v>
      </c>
      <c r="E35" s="73">
        <f>mar!AJ34</f>
        <v>1</v>
      </c>
      <c r="F35" s="73">
        <f>abr!AJ34</f>
        <v>0</v>
      </c>
      <c r="G35" s="73">
        <f>mai!AJ34</f>
        <v>0</v>
      </c>
      <c r="H35" s="73">
        <f>jun!AJ34</f>
        <v>5</v>
      </c>
      <c r="I35" s="125">
        <f t="shared" si="1"/>
        <v>6</v>
      </c>
      <c r="J35" s="108" t="s">
        <v>78</v>
      </c>
      <c r="K35" s="222"/>
    </row>
    <row r="36" spans="2:11" ht="28.5" customHeight="1" x14ac:dyDescent="0.25">
      <c r="B36" s="65"/>
      <c r="D36" s="81">
        <f>fev!AJ35</f>
        <v>0</v>
      </c>
      <c r="E36" s="81">
        <f>mar!AJ35</f>
        <v>0</v>
      </c>
      <c r="F36" s="81">
        <f>abr!AJ35</f>
        <v>0</v>
      </c>
      <c r="G36" s="81">
        <f>mai!AJ35</f>
        <v>0</v>
      </c>
      <c r="H36" s="81">
        <f>jun!AJ35</f>
        <v>0</v>
      </c>
      <c r="I36" s="126">
        <f t="shared" si="1"/>
        <v>0</v>
      </c>
      <c r="J36" s="113" t="s">
        <v>53</v>
      </c>
      <c r="K36" s="286" t="s">
        <v>52</v>
      </c>
    </row>
    <row r="37" spans="2:11" ht="28.5" customHeight="1" x14ac:dyDescent="0.25">
      <c r="B37" s="65"/>
      <c r="D37" s="72">
        <f>fev!AJ36</f>
        <v>0</v>
      </c>
      <c r="E37" s="72">
        <f>mar!AJ36</f>
        <v>0</v>
      </c>
      <c r="F37" s="72">
        <f>abr!AJ36</f>
        <v>0</v>
      </c>
      <c r="G37" s="72">
        <f>mai!AJ36</f>
        <v>0</v>
      </c>
      <c r="H37" s="72">
        <f>jun!AJ36</f>
        <v>0</v>
      </c>
      <c r="I37" s="124">
        <f t="shared" si="1"/>
        <v>0</v>
      </c>
      <c r="J37" s="114" t="s">
        <v>54</v>
      </c>
      <c r="K37" s="287"/>
    </row>
    <row r="38" spans="2:11" ht="28.5" customHeight="1" x14ac:dyDescent="0.25">
      <c r="B38" s="65"/>
      <c r="D38" s="72">
        <f>fev!AJ37</f>
        <v>0</v>
      </c>
      <c r="E38" s="72">
        <f>mar!AJ37</f>
        <v>0</v>
      </c>
      <c r="F38" s="72">
        <f>abr!AJ37</f>
        <v>0</v>
      </c>
      <c r="G38" s="72">
        <f>mai!AJ37</f>
        <v>0</v>
      </c>
      <c r="H38" s="72">
        <f>jun!AJ37</f>
        <v>0</v>
      </c>
      <c r="I38" s="124">
        <f t="shared" si="1"/>
        <v>0</v>
      </c>
      <c r="J38" s="114" t="s">
        <v>55</v>
      </c>
      <c r="K38" s="287"/>
    </row>
    <row r="39" spans="2:11" ht="28.5" customHeight="1" x14ac:dyDescent="0.25">
      <c r="B39" s="65"/>
      <c r="D39" s="72">
        <f>fev!AJ38</f>
        <v>0</v>
      </c>
      <c r="E39" s="72">
        <f>mar!AJ38</f>
        <v>1</v>
      </c>
      <c r="F39" s="72">
        <f>abr!AJ38</f>
        <v>5</v>
      </c>
      <c r="G39" s="72">
        <f>mai!AJ38</f>
        <v>10</v>
      </c>
      <c r="H39" s="72">
        <f>jun!AJ38</f>
        <v>3</v>
      </c>
      <c r="I39" s="124">
        <f t="shared" si="1"/>
        <v>19</v>
      </c>
      <c r="J39" s="114" t="s">
        <v>56</v>
      </c>
      <c r="K39" s="287"/>
    </row>
    <row r="40" spans="2:11" ht="28.5" customHeight="1" x14ac:dyDescent="0.25">
      <c r="B40" s="65"/>
      <c r="D40" s="72">
        <f>fev!AJ39</f>
        <v>0</v>
      </c>
      <c r="E40" s="72">
        <f>mar!AJ39</f>
        <v>0</v>
      </c>
      <c r="F40" s="72">
        <f>abr!AJ39</f>
        <v>0</v>
      </c>
      <c r="G40" s="72">
        <f>mai!AJ39</f>
        <v>0</v>
      </c>
      <c r="H40" s="72">
        <f>jun!AJ39</f>
        <v>0</v>
      </c>
      <c r="I40" s="124">
        <f t="shared" si="1"/>
        <v>0</v>
      </c>
      <c r="J40" s="114" t="s">
        <v>57</v>
      </c>
      <c r="K40" s="287"/>
    </row>
    <row r="41" spans="2:11" ht="28.5" customHeight="1" x14ac:dyDescent="0.25">
      <c r="B41" s="65"/>
      <c r="D41" s="72">
        <f>fev!AJ40</f>
        <v>0</v>
      </c>
      <c r="E41" s="72">
        <f>mar!AJ40</f>
        <v>0</v>
      </c>
      <c r="F41" s="72">
        <f>abr!AJ40</f>
        <v>0</v>
      </c>
      <c r="G41" s="72">
        <f>mai!AJ40</f>
        <v>0</v>
      </c>
      <c r="H41" s="72">
        <f>jun!AJ40</f>
        <v>0</v>
      </c>
      <c r="I41" s="124">
        <f t="shared" si="1"/>
        <v>0</v>
      </c>
      <c r="J41" s="114" t="s">
        <v>58</v>
      </c>
      <c r="K41" s="287"/>
    </row>
    <row r="42" spans="2:11" ht="28.5" customHeight="1" x14ac:dyDescent="0.25">
      <c r="D42" s="72">
        <f>fev!AJ41</f>
        <v>0</v>
      </c>
      <c r="E42" s="72">
        <f>mar!AJ41</f>
        <v>0</v>
      </c>
      <c r="F42" s="72">
        <f>abr!AJ41</f>
        <v>0</v>
      </c>
      <c r="G42" s="72">
        <f>mai!AJ41</f>
        <v>0</v>
      </c>
      <c r="H42" s="72">
        <f>jun!AJ41</f>
        <v>0</v>
      </c>
      <c r="I42" s="124">
        <f t="shared" si="1"/>
        <v>0</v>
      </c>
      <c r="J42" s="114" t="s">
        <v>59</v>
      </c>
      <c r="K42" s="287"/>
    </row>
    <row r="43" spans="2:11" ht="28.5" customHeight="1" x14ac:dyDescent="0.25">
      <c r="D43" s="72">
        <f>fev!AJ42</f>
        <v>0</v>
      </c>
      <c r="E43" s="72">
        <f>mar!AJ42</f>
        <v>0</v>
      </c>
      <c r="F43" s="72">
        <f>abr!AJ42</f>
        <v>0</v>
      </c>
      <c r="G43" s="72">
        <f>mai!AJ42</f>
        <v>0</v>
      </c>
      <c r="H43" s="72">
        <f>jun!AJ42</f>
        <v>0</v>
      </c>
      <c r="I43" s="124">
        <f t="shared" si="1"/>
        <v>0</v>
      </c>
      <c r="J43" s="114" t="s">
        <v>60</v>
      </c>
      <c r="K43" s="287"/>
    </row>
    <row r="44" spans="2:11" ht="28.5" customHeight="1" x14ac:dyDescent="0.25">
      <c r="D44" s="72">
        <f>fev!AJ43</f>
        <v>0</v>
      </c>
      <c r="E44" s="72">
        <f>mar!AJ43</f>
        <v>0</v>
      </c>
      <c r="F44" s="72">
        <f>abr!AJ43</f>
        <v>0</v>
      </c>
      <c r="G44" s="72">
        <f>mai!AJ43</f>
        <v>0</v>
      </c>
      <c r="H44" s="72">
        <f>jun!AJ43</f>
        <v>0</v>
      </c>
      <c r="I44" s="124">
        <f t="shared" si="1"/>
        <v>0</v>
      </c>
      <c r="J44" s="114" t="s">
        <v>61</v>
      </c>
      <c r="K44" s="287"/>
    </row>
    <row r="45" spans="2:11" ht="28.5" customHeight="1" x14ac:dyDescent="0.25">
      <c r="D45" s="72">
        <f>fev!AJ44</f>
        <v>0</v>
      </c>
      <c r="E45" s="72">
        <f>mar!AJ44</f>
        <v>0</v>
      </c>
      <c r="F45" s="72">
        <f>abr!AJ44</f>
        <v>0</v>
      </c>
      <c r="G45" s="72">
        <f>mai!AJ44</f>
        <v>0</v>
      </c>
      <c r="H45" s="72">
        <f>jun!AJ44</f>
        <v>5</v>
      </c>
      <c r="I45" s="124">
        <f t="shared" si="1"/>
        <v>5</v>
      </c>
      <c r="J45" s="114" t="s">
        <v>62</v>
      </c>
      <c r="K45" s="287"/>
    </row>
    <row r="46" spans="2:11" ht="28.5" customHeight="1" x14ac:dyDescent="0.25">
      <c r="D46" s="72">
        <f>fev!AJ45</f>
        <v>0</v>
      </c>
      <c r="E46" s="72">
        <f>mar!AJ45</f>
        <v>0</v>
      </c>
      <c r="F46" s="72">
        <f>abr!AJ45</f>
        <v>0</v>
      </c>
      <c r="G46" s="72">
        <f>mai!AJ45</f>
        <v>0</v>
      </c>
      <c r="H46" s="72">
        <f>jun!AJ45</f>
        <v>0</v>
      </c>
      <c r="I46" s="124">
        <f t="shared" si="1"/>
        <v>0</v>
      </c>
      <c r="J46" s="114" t="s">
        <v>63</v>
      </c>
      <c r="K46" s="287"/>
    </row>
    <row r="47" spans="2:11" ht="28.5" customHeight="1" x14ac:dyDescent="0.25">
      <c r="D47" s="72">
        <f>fev!AJ46</f>
        <v>0</v>
      </c>
      <c r="E47" s="72">
        <f>mar!AJ46</f>
        <v>0</v>
      </c>
      <c r="F47" s="72">
        <f>abr!AJ46</f>
        <v>0</v>
      </c>
      <c r="G47" s="72">
        <f>mai!AJ46</f>
        <v>0</v>
      </c>
      <c r="H47" s="72">
        <f>jun!AJ46</f>
        <v>0</v>
      </c>
      <c r="I47" s="124">
        <f t="shared" si="1"/>
        <v>0</v>
      </c>
      <c r="J47" s="114" t="s">
        <v>64</v>
      </c>
      <c r="K47" s="287"/>
    </row>
    <row r="48" spans="2:11" ht="28.5" customHeight="1" x14ac:dyDescent="0.25">
      <c r="D48" s="72">
        <f>fev!AJ47</f>
        <v>0</v>
      </c>
      <c r="E48" s="72">
        <f>mar!AJ47</f>
        <v>0</v>
      </c>
      <c r="F48" s="72">
        <f>abr!AJ47</f>
        <v>0</v>
      </c>
      <c r="G48" s="72">
        <f>mai!AJ47</f>
        <v>0</v>
      </c>
      <c r="H48" s="72">
        <f>jun!AJ47</f>
        <v>0</v>
      </c>
      <c r="I48" s="124">
        <f t="shared" si="1"/>
        <v>0</v>
      </c>
      <c r="J48" s="114" t="s">
        <v>65</v>
      </c>
      <c r="K48" s="287"/>
    </row>
    <row r="49" spans="2:11" ht="28.5" customHeight="1" x14ac:dyDescent="0.25">
      <c r="D49" s="72">
        <f>fev!AJ48</f>
        <v>0</v>
      </c>
      <c r="E49" s="72">
        <f>mar!AJ48</f>
        <v>0</v>
      </c>
      <c r="F49" s="72">
        <f>abr!AJ48</f>
        <v>0</v>
      </c>
      <c r="G49" s="72">
        <f>mai!AJ48</f>
        <v>0</v>
      </c>
      <c r="H49" s="72">
        <f>jun!AJ48</f>
        <v>0</v>
      </c>
      <c r="I49" s="124">
        <f t="shared" si="1"/>
        <v>0</v>
      </c>
      <c r="J49" s="114" t="s">
        <v>66</v>
      </c>
      <c r="K49" s="287"/>
    </row>
    <row r="50" spans="2:11" ht="28.5" customHeight="1" x14ac:dyDescent="0.25">
      <c r="D50" s="72">
        <f>fev!AJ49</f>
        <v>0</v>
      </c>
      <c r="E50" s="72">
        <f>mar!AJ49</f>
        <v>0</v>
      </c>
      <c r="F50" s="72">
        <f>abr!AJ49</f>
        <v>0</v>
      </c>
      <c r="G50" s="72">
        <f>mai!AJ49</f>
        <v>0</v>
      </c>
      <c r="H50" s="72">
        <f>jun!AJ49</f>
        <v>0</v>
      </c>
      <c r="I50" s="124">
        <f t="shared" si="1"/>
        <v>0</v>
      </c>
      <c r="J50" s="114" t="s">
        <v>67</v>
      </c>
      <c r="K50" s="287"/>
    </row>
    <row r="51" spans="2:11" ht="28.5" customHeight="1" x14ac:dyDescent="0.25">
      <c r="D51" s="72">
        <f>fev!AJ50</f>
        <v>0</v>
      </c>
      <c r="E51" s="72">
        <f>mar!AJ50</f>
        <v>0</v>
      </c>
      <c r="F51" s="72">
        <f>abr!AJ50</f>
        <v>0</v>
      </c>
      <c r="G51" s="72">
        <f>mai!AJ50</f>
        <v>0</v>
      </c>
      <c r="H51" s="72">
        <f>jun!AJ50</f>
        <v>0</v>
      </c>
      <c r="I51" s="124">
        <f t="shared" si="1"/>
        <v>0</v>
      </c>
      <c r="J51" s="114" t="s">
        <v>68</v>
      </c>
      <c r="K51" s="287"/>
    </row>
    <row r="52" spans="2:11" ht="28.5" customHeight="1" thickBot="1" x14ac:dyDescent="0.3">
      <c r="D52" s="82">
        <f>fev!AJ51</f>
        <v>0</v>
      </c>
      <c r="E52" s="82">
        <f>mar!AJ51</f>
        <v>0</v>
      </c>
      <c r="F52" s="82">
        <f>abr!AJ51</f>
        <v>0</v>
      </c>
      <c r="G52" s="82">
        <f>mai!AJ51</f>
        <v>0</v>
      </c>
      <c r="H52" s="82">
        <f>jun!AJ51</f>
        <v>0</v>
      </c>
      <c r="I52" s="127">
        <f t="shared" si="1"/>
        <v>0</v>
      </c>
      <c r="J52" s="115" t="s">
        <v>69</v>
      </c>
      <c r="K52" s="288"/>
    </row>
    <row r="53" spans="2:11" ht="28.5" customHeight="1" thickBot="1" x14ac:dyDescent="0.3">
      <c r="C53" s="64"/>
      <c r="D53" s="79">
        <f>fev!AJ52</f>
        <v>0</v>
      </c>
      <c r="E53" s="79">
        <f>mar!AJ52</f>
        <v>0</v>
      </c>
      <c r="F53" s="79">
        <f>abr!AJ52</f>
        <v>0</v>
      </c>
      <c r="G53" s="79">
        <f>mai!AJ52</f>
        <v>0</v>
      </c>
      <c r="H53" s="79">
        <f>jun!AJ52</f>
        <v>0</v>
      </c>
      <c r="I53" s="129">
        <f t="shared" si="1"/>
        <v>0</v>
      </c>
      <c r="J53" s="284" t="s">
        <v>37</v>
      </c>
      <c r="K53" s="285"/>
    </row>
    <row r="54" spans="2:11" ht="28.5" customHeight="1" x14ac:dyDescent="0.25">
      <c r="C54" s="64"/>
      <c r="D54" s="81" t="e">
        <f>fev!AJ53</f>
        <v>#DIV/0!</v>
      </c>
      <c r="E54" s="81">
        <f>mar!AJ53</f>
        <v>51</v>
      </c>
      <c r="F54" s="81">
        <f>abr!AJ53</f>
        <v>41</v>
      </c>
      <c r="G54" s="81">
        <f>mai!AJ53</f>
        <v>30.3</v>
      </c>
      <c r="H54" s="81">
        <f>jun!AJ53</f>
        <v>114.75</v>
      </c>
      <c r="I54" s="126" t="e">
        <f>AVERAGE(D54:H54)</f>
        <v>#DIV/0!</v>
      </c>
      <c r="J54" s="116" t="s">
        <v>230</v>
      </c>
      <c r="K54" s="21"/>
    </row>
    <row r="55" spans="2:11" ht="28.5" customHeight="1" thickBot="1" x14ac:dyDescent="0.3">
      <c r="C55" s="64"/>
      <c r="D55" s="73" t="e">
        <f>fev!AJ54</f>
        <v>#DIV/0!</v>
      </c>
      <c r="E55" s="73">
        <f>mar!AJ54</f>
        <v>2</v>
      </c>
      <c r="F55" s="73">
        <f>abr!AJ54</f>
        <v>1</v>
      </c>
      <c r="G55" s="73">
        <f>mai!AJ54</f>
        <v>1</v>
      </c>
      <c r="H55" s="73">
        <f>jun!AJ54</f>
        <v>5</v>
      </c>
      <c r="I55" s="126" t="e">
        <f>AVERAGE(D55:H55)</f>
        <v>#DIV/0!</v>
      </c>
      <c r="J55" s="117" t="s">
        <v>231</v>
      </c>
      <c r="K55" s="21"/>
    </row>
    <row r="56" spans="2:11" ht="28.5" customHeight="1" thickBot="1" x14ac:dyDescent="0.3">
      <c r="J56" s="21"/>
      <c r="K56" s="21"/>
    </row>
    <row r="57" spans="2:11" ht="28.5" customHeight="1" x14ac:dyDescent="0.25">
      <c r="D57" s="281" t="s">
        <v>23</v>
      </c>
      <c r="E57" s="282"/>
      <c r="F57" s="282"/>
      <c r="G57" s="282"/>
      <c r="H57" s="282"/>
      <c r="I57" s="283"/>
      <c r="J57" s="21"/>
      <c r="K57" s="21"/>
    </row>
    <row r="58" spans="2:11" ht="28.5" customHeight="1" thickBot="1" x14ac:dyDescent="0.3">
      <c r="C58" s="1"/>
      <c r="D58" s="85" t="s">
        <v>244</v>
      </c>
      <c r="E58" s="86" t="s">
        <v>245</v>
      </c>
      <c r="F58" s="86" t="s">
        <v>246</v>
      </c>
      <c r="G58" s="86" t="s">
        <v>247</v>
      </c>
      <c r="H58" s="86" t="s">
        <v>248</v>
      </c>
      <c r="I58" s="122" t="s">
        <v>242</v>
      </c>
      <c r="J58" s="84"/>
      <c r="K58" s="4"/>
    </row>
    <row r="59" spans="2:11" ht="28.5" customHeight="1" x14ac:dyDescent="0.25">
      <c r="C59" s="64"/>
      <c r="D59" s="70">
        <f>fev!AJ57</f>
        <v>283</v>
      </c>
      <c r="E59" s="70">
        <f>mar!AJ57</f>
        <v>279</v>
      </c>
      <c r="F59" s="70">
        <f>abr!AJ57</f>
        <v>343</v>
      </c>
      <c r="G59" s="70">
        <f>mai!AJ57</f>
        <v>359</v>
      </c>
      <c r="H59" s="70">
        <f>jun!AJ57</f>
        <v>212</v>
      </c>
      <c r="I59" s="130">
        <f>SUM(D59:H59)</f>
        <v>1476</v>
      </c>
      <c r="J59" s="107" t="s">
        <v>80</v>
      </c>
      <c r="K59" s="220" t="s">
        <v>34</v>
      </c>
    </row>
    <row r="60" spans="2:11" ht="28.5" customHeight="1" x14ac:dyDescent="0.25">
      <c r="C60" s="64"/>
      <c r="D60" s="72">
        <f>fev!AJ58</f>
        <v>136</v>
      </c>
      <c r="E60" s="72">
        <f>mar!AJ58</f>
        <v>135</v>
      </c>
      <c r="F60" s="72">
        <f>abr!AJ58</f>
        <v>175</v>
      </c>
      <c r="G60" s="72">
        <f>mai!AJ58</f>
        <v>176</v>
      </c>
      <c r="H60" s="72">
        <f>jun!AJ58</f>
        <v>103</v>
      </c>
      <c r="I60" s="131">
        <f t="shared" ref="I60:I91" si="2">SUM(D60:H60)</f>
        <v>725</v>
      </c>
      <c r="J60" s="24" t="s">
        <v>81</v>
      </c>
      <c r="K60" s="221"/>
    </row>
    <row r="61" spans="2:11" ht="28.5" customHeight="1" x14ac:dyDescent="0.25">
      <c r="C61" s="64"/>
      <c r="D61" s="72">
        <f>fev!AJ59</f>
        <v>146</v>
      </c>
      <c r="E61" s="72">
        <f>mar!AJ59</f>
        <v>144</v>
      </c>
      <c r="F61" s="72">
        <f>abr!AJ59</f>
        <v>168</v>
      </c>
      <c r="G61" s="72">
        <f>mai!AJ59</f>
        <v>183</v>
      </c>
      <c r="H61" s="72">
        <f>jun!AJ59</f>
        <v>109</v>
      </c>
      <c r="I61" s="131">
        <f t="shared" si="2"/>
        <v>750</v>
      </c>
      <c r="J61" s="24" t="s">
        <v>82</v>
      </c>
      <c r="K61" s="221"/>
    </row>
    <row r="62" spans="2:11" ht="28.5" customHeight="1" thickBot="1" x14ac:dyDescent="0.3">
      <c r="C62" s="64"/>
      <c r="D62" s="73">
        <f>fev!AJ60</f>
        <v>3</v>
      </c>
      <c r="E62" s="73">
        <f>mar!AJ60</f>
        <v>4</v>
      </c>
      <c r="F62" s="73">
        <f>abr!AJ60</f>
        <v>8</v>
      </c>
      <c r="G62" s="73">
        <f>mai!AJ60</f>
        <v>10</v>
      </c>
      <c r="H62" s="73">
        <f>jun!AJ60</f>
        <v>0</v>
      </c>
      <c r="I62" s="132">
        <f t="shared" si="2"/>
        <v>25</v>
      </c>
      <c r="J62" s="108" t="s">
        <v>84</v>
      </c>
      <c r="K62" s="222"/>
    </row>
    <row r="63" spans="2:11" ht="28.5" customHeight="1" x14ac:dyDescent="0.25">
      <c r="B63" s="67"/>
      <c r="C63" s="64"/>
      <c r="D63" s="81">
        <f>fev!AJ61</f>
        <v>3</v>
      </c>
      <c r="E63" s="81">
        <f>mar!AJ61</f>
        <v>4</v>
      </c>
      <c r="F63" s="81">
        <f>abr!AJ61</f>
        <v>4</v>
      </c>
      <c r="G63" s="81">
        <f>mai!AJ61</f>
        <v>5</v>
      </c>
      <c r="H63" s="81">
        <f>jun!AJ61</f>
        <v>4</v>
      </c>
      <c r="I63" s="133">
        <f t="shared" si="2"/>
        <v>20</v>
      </c>
      <c r="J63" s="109" t="s">
        <v>10</v>
      </c>
      <c r="K63" s="221" t="s">
        <v>21</v>
      </c>
    </row>
    <row r="64" spans="2:11" ht="28.5" customHeight="1" x14ac:dyDescent="0.25">
      <c r="B64" s="67"/>
      <c r="C64" s="64"/>
      <c r="D64" s="72">
        <f>fev!AJ62</f>
        <v>0</v>
      </c>
      <c r="E64" s="72">
        <f>mar!AJ62</f>
        <v>0</v>
      </c>
      <c r="F64" s="72">
        <f>abr!AJ62</f>
        <v>0</v>
      </c>
      <c r="G64" s="72">
        <f>mai!AJ62</f>
        <v>0</v>
      </c>
      <c r="H64" s="72">
        <f>jun!AJ62</f>
        <v>0</v>
      </c>
      <c r="I64" s="131">
        <f t="shared" si="2"/>
        <v>0</v>
      </c>
      <c r="J64" s="24" t="s">
        <v>11</v>
      </c>
      <c r="K64" s="221"/>
    </row>
    <row r="65" spans="2:11" ht="28.5" customHeight="1" x14ac:dyDescent="0.25">
      <c r="B65" s="67"/>
      <c r="C65" s="64"/>
      <c r="D65" s="72">
        <f>fev!AJ63</f>
        <v>0</v>
      </c>
      <c r="E65" s="72">
        <f>mar!AJ63</f>
        <v>0</v>
      </c>
      <c r="F65" s="72">
        <f>abr!AJ63</f>
        <v>0</v>
      </c>
      <c r="G65" s="72">
        <f>mai!AJ63</f>
        <v>0</v>
      </c>
      <c r="H65" s="72">
        <f>jun!AJ63</f>
        <v>0</v>
      </c>
      <c r="I65" s="131">
        <f t="shared" si="2"/>
        <v>0</v>
      </c>
      <c r="J65" s="24" t="s">
        <v>12</v>
      </c>
      <c r="K65" s="221"/>
    </row>
    <row r="66" spans="2:11" ht="28.5" customHeight="1" x14ac:dyDescent="0.25">
      <c r="B66" s="67"/>
      <c r="C66" s="64"/>
      <c r="D66" s="72">
        <f>fev!AJ64</f>
        <v>0</v>
      </c>
      <c r="E66" s="72">
        <f>mar!AJ64</f>
        <v>0</v>
      </c>
      <c r="F66" s="72">
        <f>abr!AJ64</f>
        <v>0</v>
      </c>
      <c r="G66" s="72">
        <f>mai!AJ64</f>
        <v>0</v>
      </c>
      <c r="H66" s="72">
        <f>jun!AJ64</f>
        <v>0</v>
      </c>
      <c r="I66" s="131">
        <f t="shared" si="2"/>
        <v>0</v>
      </c>
      <c r="J66" s="24" t="s">
        <v>87</v>
      </c>
      <c r="K66" s="221"/>
    </row>
    <row r="67" spans="2:11" ht="28.5" customHeight="1" x14ac:dyDescent="0.25">
      <c r="B67" s="67"/>
      <c r="C67" s="64"/>
      <c r="D67" s="72">
        <f>fev!AJ65</f>
        <v>0</v>
      </c>
      <c r="E67" s="72">
        <f>mar!AJ65</f>
        <v>0</v>
      </c>
      <c r="F67" s="72">
        <f>abr!AJ65</f>
        <v>0</v>
      </c>
      <c r="G67" s="72">
        <f>mai!AJ65</f>
        <v>0</v>
      </c>
      <c r="H67" s="72">
        <f>jun!AJ65</f>
        <v>0</v>
      </c>
      <c r="I67" s="131">
        <f t="shared" si="2"/>
        <v>0</v>
      </c>
      <c r="J67" s="24" t="s">
        <v>85</v>
      </c>
      <c r="K67" s="221"/>
    </row>
    <row r="68" spans="2:11" ht="28.5" customHeight="1" thickBot="1" x14ac:dyDescent="0.3">
      <c r="B68" s="67"/>
      <c r="C68" s="64"/>
      <c r="D68" s="82">
        <f>fev!AJ66</f>
        <v>8</v>
      </c>
      <c r="E68" s="82">
        <f>mar!AJ66</f>
        <v>9</v>
      </c>
      <c r="F68" s="82">
        <f>abr!AJ66</f>
        <v>10</v>
      </c>
      <c r="G68" s="82">
        <f>mai!AJ66</f>
        <v>8</v>
      </c>
      <c r="H68" s="82">
        <f>jun!AJ66</f>
        <v>6</v>
      </c>
      <c r="I68" s="134">
        <f t="shared" si="2"/>
        <v>41</v>
      </c>
      <c r="J68" s="110" t="s">
        <v>86</v>
      </c>
      <c r="K68" s="221"/>
    </row>
    <row r="69" spans="2:11" ht="28.5" customHeight="1" x14ac:dyDescent="0.25">
      <c r="D69" s="70">
        <f>fev!AJ67</f>
        <v>11</v>
      </c>
      <c r="E69" s="70">
        <f>mar!AJ67</f>
        <v>13</v>
      </c>
      <c r="F69" s="70">
        <f>abr!AJ67</f>
        <v>14</v>
      </c>
      <c r="G69" s="70">
        <f>mai!AJ67</f>
        <v>13</v>
      </c>
      <c r="H69" s="70">
        <f>jun!AJ67</f>
        <v>10</v>
      </c>
      <c r="I69" s="130">
        <f t="shared" si="2"/>
        <v>61</v>
      </c>
      <c r="J69" s="107" t="s">
        <v>8</v>
      </c>
      <c r="K69" s="305" t="s">
        <v>6</v>
      </c>
    </row>
    <row r="70" spans="2:11" ht="28.5" customHeight="1" x14ac:dyDescent="0.25">
      <c r="D70" s="72">
        <f>fev!AJ68</f>
        <v>0</v>
      </c>
      <c r="E70" s="72">
        <f>mar!AJ68</f>
        <v>0</v>
      </c>
      <c r="F70" s="72">
        <f>abr!AJ68</f>
        <v>0</v>
      </c>
      <c r="G70" s="72">
        <f>mai!AJ68</f>
        <v>0</v>
      </c>
      <c r="H70" s="72">
        <f>jun!AJ68</f>
        <v>0</v>
      </c>
      <c r="I70" s="131">
        <f t="shared" si="2"/>
        <v>0</v>
      </c>
      <c r="J70" s="24" t="s">
        <v>9</v>
      </c>
      <c r="K70" s="306"/>
    </row>
    <row r="71" spans="2:11" ht="28.5" customHeight="1" thickBot="1" x14ac:dyDescent="0.3">
      <c r="D71" s="73">
        <f>fev!AJ69</f>
        <v>0</v>
      </c>
      <c r="E71" s="73">
        <f>mar!AJ69</f>
        <v>0</v>
      </c>
      <c r="F71" s="73">
        <f>abr!AJ69</f>
        <v>0</v>
      </c>
      <c r="G71" s="73">
        <f>mai!AJ69</f>
        <v>0</v>
      </c>
      <c r="H71" s="73">
        <f>jun!AJ69</f>
        <v>0</v>
      </c>
      <c r="I71" s="132">
        <f t="shared" si="2"/>
        <v>0</v>
      </c>
      <c r="J71" s="108" t="s">
        <v>75</v>
      </c>
      <c r="K71" s="307"/>
    </row>
    <row r="72" spans="2:11" ht="28.5" customHeight="1" x14ac:dyDescent="0.25">
      <c r="D72" s="81">
        <f>fev!AJ70</f>
        <v>0</v>
      </c>
      <c r="E72" s="81">
        <f>mar!AJ70</f>
        <v>0</v>
      </c>
      <c r="F72" s="81">
        <f>abr!AJ70</f>
        <v>0</v>
      </c>
      <c r="G72" s="81">
        <f>mai!AJ70</f>
        <v>0</v>
      </c>
      <c r="H72" s="81">
        <f>jun!AJ70</f>
        <v>0</v>
      </c>
      <c r="I72" s="133">
        <f t="shared" si="2"/>
        <v>0</v>
      </c>
      <c r="J72" s="113" t="s">
        <v>53</v>
      </c>
      <c r="K72" s="223" t="s">
        <v>52</v>
      </c>
    </row>
    <row r="73" spans="2:11" ht="28.5" customHeight="1" x14ac:dyDescent="0.25">
      <c r="D73" s="72">
        <f>fev!AJ71</f>
        <v>0</v>
      </c>
      <c r="E73" s="72">
        <f>mar!AJ71</f>
        <v>0</v>
      </c>
      <c r="F73" s="72">
        <f>abr!AJ71</f>
        <v>0</v>
      </c>
      <c r="G73" s="72">
        <f>mai!AJ71</f>
        <v>0</v>
      </c>
      <c r="H73" s="72">
        <f>jun!AJ71</f>
        <v>0</v>
      </c>
      <c r="I73" s="131">
        <f t="shared" si="2"/>
        <v>0</v>
      </c>
      <c r="J73" s="114" t="s">
        <v>54</v>
      </c>
      <c r="K73" s="223"/>
    </row>
    <row r="74" spans="2:11" ht="28.5" customHeight="1" x14ac:dyDescent="0.25">
      <c r="D74" s="72">
        <f>fev!AJ72</f>
        <v>0</v>
      </c>
      <c r="E74" s="72">
        <f>mar!AJ72</f>
        <v>0</v>
      </c>
      <c r="F74" s="72">
        <f>abr!AJ72</f>
        <v>0</v>
      </c>
      <c r="G74" s="72">
        <f>mai!AJ72</f>
        <v>0</v>
      </c>
      <c r="H74" s="72">
        <f>jun!AJ72</f>
        <v>0</v>
      </c>
      <c r="I74" s="131">
        <f t="shared" si="2"/>
        <v>0</v>
      </c>
      <c r="J74" s="114" t="s">
        <v>55</v>
      </c>
      <c r="K74" s="223"/>
    </row>
    <row r="75" spans="2:11" ht="28.5" customHeight="1" x14ac:dyDescent="0.25">
      <c r="D75" s="72">
        <f>fev!AJ73</f>
        <v>0</v>
      </c>
      <c r="E75" s="72">
        <f>mar!AJ73</f>
        <v>0</v>
      </c>
      <c r="F75" s="72">
        <f>abr!AJ73</f>
        <v>0</v>
      </c>
      <c r="G75" s="72">
        <f>mai!AJ73</f>
        <v>0</v>
      </c>
      <c r="H75" s="72">
        <f>jun!AJ73</f>
        <v>1</v>
      </c>
      <c r="I75" s="131">
        <f t="shared" si="2"/>
        <v>1</v>
      </c>
      <c r="J75" s="114" t="s">
        <v>56</v>
      </c>
      <c r="K75" s="223"/>
    </row>
    <row r="76" spans="2:11" ht="28.5" customHeight="1" x14ac:dyDescent="0.25">
      <c r="D76" s="72">
        <f>fev!AJ74</f>
        <v>0</v>
      </c>
      <c r="E76" s="72">
        <f>mar!AJ74</f>
        <v>0</v>
      </c>
      <c r="F76" s="72">
        <f>abr!AJ74</f>
        <v>0</v>
      </c>
      <c r="G76" s="72">
        <f>mai!AJ74</f>
        <v>0</v>
      </c>
      <c r="H76" s="72">
        <f>jun!AJ74</f>
        <v>0</v>
      </c>
      <c r="I76" s="131">
        <f t="shared" si="2"/>
        <v>0</v>
      </c>
      <c r="J76" s="114" t="s">
        <v>57</v>
      </c>
      <c r="K76" s="223"/>
    </row>
    <row r="77" spans="2:11" ht="28.5" customHeight="1" x14ac:dyDescent="0.25">
      <c r="D77" s="72">
        <f>fev!AJ75</f>
        <v>0</v>
      </c>
      <c r="E77" s="72">
        <f>mar!AJ75</f>
        <v>0</v>
      </c>
      <c r="F77" s="72">
        <f>abr!AJ75</f>
        <v>0</v>
      </c>
      <c r="G77" s="72">
        <f>mai!AJ75</f>
        <v>0</v>
      </c>
      <c r="H77" s="72">
        <f>jun!AJ75</f>
        <v>1</v>
      </c>
      <c r="I77" s="131">
        <f t="shared" si="2"/>
        <v>1</v>
      </c>
      <c r="J77" s="114" t="s">
        <v>58</v>
      </c>
      <c r="K77" s="223"/>
    </row>
    <row r="78" spans="2:11" ht="28.5" customHeight="1" x14ac:dyDescent="0.25">
      <c r="D78" s="72">
        <f>fev!AJ76</f>
        <v>0</v>
      </c>
      <c r="E78" s="72">
        <f>mar!AJ76</f>
        <v>0</v>
      </c>
      <c r="F78" s="72">
        <f>abr!AJ76</f>
        <v>0</v>
      </c>
      <c r="G78" s="72">
        <f>mai!AJ76</f>
        <v>0</v>
      </c>
      <c r="H78" s="72">
        <f>jun!AJ76</f>
        <v>0</v>
      </c>
      <c r="I78" s="131">
        <f t="shared" si="2"/>
        <v>0</v>
      </c>
      <c r="J78" s="114" t="s">
        <v>59</v>
      </c>
      <c r="K78" s="223"/>
    </row>
    <row r="79" spans="2:11" ht="28.5" customHeight="1" x14ac:dyDescent="0.25">
      <c r="D79" s="72">
        <f>fev!AJ77</f>
        <v>0</v>
      </c>
      <c r="E79" s="72">
        <f>mar!AJ77</f>
        <v>0</v>
      </c>
      <c r="F79" s="72">
        <f>abr!AJ77</f>
        <v>0</v>
      </c>
      <c r="G79" s="72">
        <f>mai!AJ77</f>
        <v>0</v>
      </c>
      <c r="H79" s="72">
        <f>jun!AJ77</f>
        <v>0</v>
      </c>
      <c r="I79" s="131">
        <f t="shared" si="2"/>
        <v>0</v>
      </c>
      <c r="J79" s="114" t="s">
        <v>60</v>
      </c>
      <c r="K79" s="223"/>
    </row>
    <row r="80" spans="2:11" ht="28.5" customHeight="1" x14ac:dyDescent="0.25">
      <c r="D80" s="72">
        <f>fev!AJ78</f>
        <v>4</v>
      </c>
      <c r="E80" s="72">
        <f>mar!AJ78</f>
        <v>0</v>
      </c>
      <c r="F80" s="72">
        <f>abr!AJ78</f>
        <v>3</v>
      </c>
      <c r="G80" s="72">
        <f>mai!AJ78</f>
        <v>7</v>
      </c>
      <c r="H80" s="72">
        <f>jun!AJ78</f>
        <v>4</v>
      </c>
      <c r="I80" s="131">
        <f t="shared" si="2"/>
        <v>18</v>
      </c>
      <c r="J80" s="114" t="s">
        <v>61</v>
      </c>
      <c r="K80" s="223"/>
    </row>
    <row r="81" spans="3:11" ht="28.5" customHeight="1" x14ac:dyDescent="0.25">
      <c r="D81" s="72">
        <f>fev!AJ79</f>
        <v>0</v>
      </c>
      <c r="E81" s="72">
        <f>mar!AJ79</f>
        <v>1</v>
      </c>
      <c r="F81" s="72">
        <f>abr!AJ79</f>
        <v>1</v>
      </c>
      <c r="G81" s="72">
        <f>mai!AJ79</f>
        <v>3</v>
      </c>
      <c r="H81" s="72">
        <f>jun!AJ79</f>
        <v>3</v>
      </c>
      <c r="I81" s="131">
        <f t="shared" si="2"/>
        <v>8</v>
      </c>
      <c r="J81" s="114" t="s">
        <v>62</v>
      </c>
      <c r="K81" s="223"/>
    </row>
    <row r="82" spans="3:11" ht="28.5" customHeight="1" x14ac:dyDescent="0.25">
      <c r="D82" s="72">
        <f>fev!AJ80</f>
        <v>0</v>
      </c>
      <c r="E82" s="72">
        <f>mar!AJ80</f>
        <v>0</v>
      </c>
      <c r="F82" s="72">
        <f>abr!AJ80</f>
        <v>1</v>
      </c>
      <c r="G82" s="72">
        <f>mai!AJ80</f>
        <v>0</v>
      </c>
      <c r="H82" s="72">
        <f>jun!AJ80</f>
        <v>0</v>
      </c>
      <c r="I82" s="131">
        <f t="shared" si="2"/>
        <v>1</v>
      </c>
      <c r="J82" s="114" t="s">
        <v>63</v>
      </c>
      <c r="K82" s="223"/>
    </row>
    <row r="83" spans="3:11" ht="28.5" customHeight="1" x14ac:dyDescent="0.25">
      <c r="D83" s="72">
        <f>fev!AJ81</f>
        <v>0</v>
      </c>
      <c r="E83" s="72">
        <f>mar!AJ81</f>
        <v>0</v>
      </c>
      <c r="F83" s="72">
        <f>abr!AJ81</f>
        <v>0</v>
      </c>
      <c r="G83" s="72">
        <f>mai!AJ81</f>
        <v>0</v>
      </c>
      <c r="H83" s="72">
        <f>jun!AJ81</f>
        <v>0</v>
      </c>
      <c r="I83" s="131">
        <f t="shared" si="2"/>
        <v>0</v>
      </c>
      <c r="J83" s="114" t="s">
        <v>64</v>
      </c>
      <c r="K83" s="223"/>
    </row>
    <row r="84" spans="3:11" ht="28.5" customHeight="1" x14ac:dyDescent="0.25">
      <c r="D84" s="72">
        <f>fev!AJ82</f>
        <v>0</v>
      </c>
      <c r="E84" s="72">
        <f>mar!AJ82</f>
        <v>1</v>
      </c>
      <c r="F84" s="72">
        <f>abr!AJ82</f>
        <v>0</v>
      </c>
      <c r="G84" s="72">
        <f>mai!AJ82</f>
        <v>2</v>
      </c>
      <c r="H84" s="72">
        <f>jun!AJ82</f>
        <v>1</v>
      </c>
      <c r="I84" s="131">
        <f t="shared" si="2"/>
        <v>4</v>
      </c>
      <c r="J84" s="114" t="s">
        <v>65</v>
      </c>
      <c r="K84" s="223"/>
    </row>
    <row r="85" spans="3:11" ht="28.5" customHeight="1" x14ac:dyDescent="0.25">
      <c r="D85" s="72">
        <f>fev!AJ83</f>
        <v>1</v>
      </c>
      <c r="E85" s="72">
        <f>mar!AJ83</f>
        <v>1</v>
      </c>
      <c r="F85" s="72">
        <f>abr!AJ83</f>
        <v>1</v>
      </c>
      <c r="G85" s="72">
        <f>mai!AJ83</f>
        <v>0</v>
      </c>
      <c r="H85" s="72">
        <f>jun!AJ83</f>
        <v>0</v>
      </c>
      <c r="I85" s="131">
        <f t="shared" si="2"/>
        <v>3</v>
      </c>
      <c r="J85" s="114" t="s">
        <v>66</v>
      </c>
      <c r="K85" s="223"/>
    </row>
    <row r="86" spans="3:11" ht="28.5" customHeight="1" x14ac:dyDescent="0.25">
      <c r="D86" s="72">
        <f>fev!AJ84</f>
        <v>3</v>
      </c>
      <c r="E86" s="72">
        <f>mar!AJ84</f>
        <v>3</v>
      </c>
      <c r="F86" s="72">
        <f>abr!AJ84</f>
        <v>4</v>
      </c>
      <c r="G86" s="72">
        <f>mai!AJ84</f>
        <v>1</v>
      </c>
      <c r="H86" s="72">
        <f>jun!AJ84</f>
        <v>0</v>
      </c>
      <c r="I86" s="131">
        <f t="shared" si="2"/>
        <v>11</v>
      </c>
      <c r="J86" s="114" t="s">
        <v>67</v>
      </c>
      <c r="K86" s="223"/>
    </row>
    <row r="87" spans="3:11" ht="28.5" customHeight="1" x14ac:dyDescent="0.25">
      <c r="D87" s="72">
        <f>fev!AJ85</f>
        <v>2</v>
      </c>
      <c r="E87" s="72">
        <f>mar!AJ85</f>
        <v>4</v>
      </c>
      <c r="F87" s="72">
        <f>abr!AJ85</f>
        <v>0</v>
      </c>
      <c r="G87" s="72">
        <f>mai!AJ85</f>
        <v>0</v>
      </c>
      <c r="H87" s="72">
        <f>jun!AJ85</f>
        <v>0</v>
      </c>
      <c r="I87" s="131">
        <f t="shared" si="2"/>
        <v>6</v>
      </c>
      <c r="J87" s="114" t="s">
        <v>68</v>
      </c>
      <c r="K87" s="223"/>
    </row>
    <row r="88" spans="3:11" ht="28.5" customHeight="1" thickBot="1" x14ac:dyDescent="0.3">
      <c r="D88" s="82">
        <f>fev!AJ86</f>
        <v>1</v>
      </c>
      <c r="E88" s="82">
        <f>mar!AJ86</f>
        <v>3</v>
      </c>
      <c r="F88" s="82">
        <f>abr!AJ86</f>
        <v>1</v>
      </c>
      <c r="G88" s="82">
        <f>mai!AJ86</f>
        <v>0</v>
      </c>
      <c r="H88" s="82">
        <f>jun!AJ86</f>
        <v>0</v>
      </c>
      <c r="I88" s="134">
        <f t="shared" si="2"/>
        <v>5</v>
      </c>
      <c r="J88" s="115" t="s">
        <v>69</v>
      </c>
      <c r="K88" s="223"/>
    </row>
    <row r="89" spans="3:11" ht="28.5" customHeight="1" x14ac:dyDescent="0.25">
      <c r="C89" s="64"/>
      <c r="D89" s="70">
        <f>fev!AJ87</f>
        <v>44</v>
      </c>
      <c r="E89" s="70">
        <f>mar!AJ87</f>
        <v>56</v>
      </c>
      <c r="F89" s="70">
        <f>abr!AJ87</f>
        <v>112</v>
      </c>
      <c r="G89" s="70">
        <f>mai!AJ87</f>
        <v>52</v>
      </c>
      <c r="H89" s="70">
        <f>jun!AJ87</f>
        <v>45</v>
      </c>
      <c r="I89" s="130">
        <f t="shared" si="2"/>
        <v>309</v>
      </c>
      <c r="J89" s="107" t="s">
        <v>233</v>
      </c>
      <c r="K89" s="230" t="s">
        <v>20</v>
      </c>
    </row>
    <row r="90" spans="3:11" ht="28.5" customHeight="1" thickBot="1" x14ac:dyDescent="0.3">
      <c r="C90" s="64"/>
      <c r="D90" s="73">
        <f>fev!AJ88</f>
        <v>44</v>
      </c>
      <c r="E90" s="73">
        <f>mar!AJ88</f>
        <v>56</v>
      </c>
      <c r="F90" s="73">
        <f>abr!AJ88</f>
        <v>57</v>
      </c>
      <c r="G90" s="73">
        <f>mai!AJ88</f>
        <v>52</v>
      </c>
      <c r="H90" s="73">
        <f>jun!AJ88</f>
        <v>45</v>
      </c>
      <c r="I90" s="132">
        <f t="shared" si="2"/>
        <v>254</v>
      </c>
      <c r="J90" s="108" t="s">
        <v>237</v>
      </c>
      <c r="K90" s="231"/>
    </row>
    <row r="91" spans="3:11" ht="28.5" customHeight="1" thickBot="1" x14ac:dyDescent="0.3">
      <c r="C91" s="68"/>
      <c r="D91" s="79">
        <f>fev!AJ89</f>
        <v>11</v>
      </c>
      <c r="E91" s="79">
        <f>mar!AJ89</f>
        <v>13</v>
      </c>
      <c r="F91" s="79">
        <f>abr!AJ89</f>
        <v>13</v>
      </c>
      <c r="G91" s="79">
        <f>mai!AJ89</f>
        <v>13</v>
      </c>
      <c r="H91" s="79">
        <f>jun!AJ89</f>
        <v>10</v>
      </c>
      <c r="I91" s="135">
        <f t="shared" si="2"/>
        <v>60</v>
      </c>
      <c r="J91" s="289" t="s">
        <v>51</v>
      </c>
      <c r="K91" s="290"/>
    </row>
    <row r="92" spans="3:11" ht="28.5" customHeight="1" x14ac:dyDescent="0.25">
      <c r="C92" s="1"/>
      <c r="D92" s="70">
        <f>fev!AJ90</f>
        <v>25.727272727272727</v>
      </c>
      <c r="E92" s="70">
        <f>mar!AJ90</f>
        <v>21.46153846153846</v>
      </c>
      <c r="F92" s="70">
        <f>abr!AJ90</f>
        <v>26.384615384615383</v>
      </c>
      <c r="G92" s="70">
        <f>mai!AJ90</f>
        <v>27.615384615384617</v>
      </c>
      <c r="H92" s="70">
        <f>jun!AJ90</f>
        <v>21.2</v>
      </c>
      <c r="I92" s="130">
        <f>AVERAGE(D92:H92)</f>
        <v>24.477762237762239</v>
      </c>
      <c r="J92" s="116" t="s">
        <v>232</v>
      </c>
      <c r="K92" s="1"/>
    </row>
    <row r="93" spans="3:11" ht="28.5" customHeight="1" x14ac:dyDescent="0.25">
      <c r="C93" s="1"/>
      <c r="D93" s="72">
        <f>fev!AJ91</f>
        <v>4</v>
      </c>
      <c r="E93" s="72">
        <f>mar!AJ91</f>
        <v>4.3076923076923075</v>
      </c>
      <c r="F93" s="72">
        <f>abr!AJ91</f>
        <v>4.384615384615385</v>
      </c>
      <c r="G93" s="72">
        <f>mai!AJ91</f>
        <v>4</v>
      </c>
      <c r="H93" s="72">
        <f>jun!AJ91</f>
        <v>4.5</v>
      </c>
      <c r="I93" s="131">
        <f t="shared" ref="I93:I95" si="3">AVERAGE(D93:H93)</f>
        <v>4.2384615384615385</v>
      </c>
      <c r="J93" s="118" t="s">
        <v>235</v>
      </c>
      <c r="K93" s="304"/>
    </row>
    <row r="94" spans="3:11" ht="28.5" customHeight="1" x14ac:dyDescent="0.25">
      <c r="C94" s="1"/>
      <c r="D94" s="72">
        <f>fev!AJ92</f>
        <v>4</v>
      </c>
      <c r="E94" s="72">
        <f>mar!AJ92</f>
        <v>4.3076923076923075</v>
      </c>
      <c r="F94" s="72">
        <f>abr!AJ92</f>
        <v>4.384615384615385</v>
      </c>
      <c r="G94" s="72">
        <f>mai!AJ92</f>
        <v>4</v>
      </c>
      <c r="H94" s="72">
        <f>jun!AJ92</f>
        <v>4.5</v>
      </c>
      <c r="I94" s="131">
        <f t="shared" si="3"/>
        <v>4.2384615384615385</v>
      </c>
      <c r="J94" s="119" t="s">
        <v>236</v>
      </c>
      <c r="K94" s="304"/>
    </row>
    <row r="95" spans="3:11" ht="28.5" customHeight="1" thickBot="1" x14ac:dyDescent="0.3">
      <c r="C95" s="1"/>
      <c r="D95" s="73">
        <f>fev!AJ93</f>
        <v>6.4318181818181817</v>
      </c>
      <c r="E95" s="73">
        <f>mar!AJ93</f>
        <v>4.9821428571428568</v>
      </c>
      <c r="F95" s="73">
        <f>abr!AJ93</f>
        <v>3.0625</v>
      </c>
      <c r="G95" s="73">
        <f>mai!AJ93</f>
        <v>6.9038461538461542</v>
      </c>
      <c r="H95" s="73">
        <f>jun!AJ93</f>
        <v>4.7111111111111112</v>
      </c>
      <c r="I95" s="132">
        <f t="shared" si="3"/>
        <v>5.2182836607836602</v>
      </c>
      <c r="J95" s="120" t="s">
        <v>238</v>
      </c>
      <c r="K95" s="1"/>
    </row>
  </sheetData>
  <sheetProtection algorithmName="SHA-512" hashValue="nP3G/983xuj5Zne/gKLPXUqg2sabAwvVvL6/mzOX4xcUfE/TmFwDetgyplbL61U5VQ8+6UnrJO1AwyoOzrq/gQ==" saltValue="tpA+Tf66dkBBn06IVTDQng==" spinCount="100000" sheet="1" objects="1" scenarios="1"/>
  <mergeCells count="25">
    <mergeCell ref="D4:K4"/>
    <mergeCell ref="D5:F5"/>
    <mergeCell ref="G5:H5"/>
    <mergeCell ref="I5:J5"/>
    <mergeCell ref="D6:F6"/>
    <mergeCell ref="G6:H6"/>
    <mergeCell ref="I6:J6"/>
    <mergeCell ref="D57:I57"/>
    <mergeCell ref="K59:K62"/>
    <mergeCell ref="D7:I7"/>
    <mergeCell ref="K9:K13"/>
    <mergeCell ref="K14:K15"/>
    <mergeCell ref="K16:K21"/>
    <mergeCell ref="J22:K22"/>
    <mergeCell ref="K23:K25"/>
    <mergeCell ref="K93:K94"/>
    <mergeCell ref="K26:K32"/>
    <mergeCell ref="K33:K35"/>
    <mergeCell ref="K36:K52"/>
    <mergeCell ref="J53:K53"/>
    <mergeCell ref="K63:K68"/>
    <mergeCell ref="K69:K71"/>
    <mergeCell ref="K72:K88"/>
    <mergeCell ref="K89:K90"/>
    <mergeCell ref="J91:K91"/>
  </mergeCells>
  <pageMargins left="0.25" right="0.25" top="0.75" bottom="0.75" header="0.3" footer="0.3"/>
  <pageSetup paperSize="9" scale="46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65537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133350</xdr:rowOff>
              </from>
              <to>
                <xdr:col>1</xdr:col>
                <xdr:colOff>0</xdr:colOff>
                <xdr:row>3</xdr:row>
                <xdr:rowOff>57150</xdr:rowOff>
              </to>
            </anchor>
          </objectPr>
        </oleObject>
      </mc:Choice>
      <mc:Fallback>
        <oleObject progId="Word.Picture.8" shapeId="65537" r:id="rId4"/>
      </mc:Fallback>
    </mc:AlternateContent>
    <mc:AlternateContent xmlns:mc="http://schemas.openxmlformats.org/markup-compatibility/2006">
      <mc:Choice Requires="x14">
        <oleObject progId="Word.Picture.8" shapeId="65538" r:id="rId6">
          <objectPr defaultSize="0" autoPict="0" r:id="rId5">
            <anchor moveWithCells="1" sizeWithCells="1">
              <from>
                <xdr:col>9</xdr:col>
                <xdr:colOff>0</xdr:colOff>
                <xdr:row>0</xdr:row>
                <xdr:rowOff>57150</xdr:rowOff>
              </from>
              <to>
                <xdr:col>9</xdr:col>
                <xdr:colOff>0</xdr:colOff>
                <xdr:row>2</xdr:row>
                <xdr:rowOff>171450</xdr:rowOff>
              </to>
            </anchor>
          </objectPr>
        </oleObject>
      </mc:Choice>
      <mc:Fallback>
        <oleObject progId="Word.Picture.8" shapeId="65538" r:id="rId6"/>
      </mc:Fallback>
    </mc:AlternateContent>
    <mc:AlternateContent xmlns:mc="http://schemas.openxmlformats.org/markup-compatibility/2006">
      <mc:Choice Requires="x14">
        <oleObject progId="Word.Picture.8" shapeId="65541" r:id="rId7">
          <objectPr defaultSize="0" autoPict="0" r:id="rId5">
            <anchor moveWithCells="1" sizeWithCells="1">
              <from>
                <xdr:col>9</xdr:col>
                <xdr:colOff>2381250</xdr:colOff>
                <xdr:row>0</xdr:row>
                <xdr:rowOff>0</xdr:rowOff>
              </from>
              <to>
                <xdr:col>10</xdr:col>
                <xdr:colOff>1304925</xdr:colOff>
                <xdr:row>2</xdr:row>
                <xdr:rowOff>114300</xdr:rowOff>
              </to>
            </anchor>
          </objectPr>
        </oleObject>
      </mc:Choice>
      <mc:Fallback>
        <oleObject progId="Word.Picture.8" shapeId="65541" r:id="rId7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5:AL93"/>
  <sheetViews>
    <sheetView showGridLines="0" topLeftCell="A23" zoomScale="70" zoomScaleNormal="70" zoomScaleSheetLayoutView="70" workbookViewId="0">
      <selection activeCell="V46" sqref="V46"/>
    </sheetView>
  </sheetViews>
  <sheetFormatPr defaultColWidth="9.140625" defaultRowHeight="15" x14ac:dyDescent="0.25"/>
  <cols>
    <col min="1" max="1" width="6" style="8" customWidth="1"/>
    <col min="2" max="2" width="26.28515625" style="7" customWidth="1"/>
    <col min="3" max="3" width="4.5703125" style="7" customWidth="1"/>
    <col min="4" max="34" width="9.28515625" style="7" customWidth="1"/>
    <col min="35" max="35" width="7.28515625" style="6" bestFit="1" customWidth="1"/>
    <col min="36" max="36" width="8.28515625" style="21" bestFit="1" customWidth="1"/>
    <col min="37" max="37" width="54.5703125" style="21" bestFit="1" customWidth="1"/>
    <col min="38" max="38" width="21.42578125" style="21" bestFit="1" customWidth="1"/>
    <col min="39" max="16384" width="9.140625" style="7"/>
  </cols>
  <sheetData>
    <row r="5" spans="1:38" ht="30" customHeight="1" thickBot="1" x14ac:dyDescent="0.3">
      <c r="A5" s="248" t="s">
        <v>268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5"/>
      <c r="AJ5" s="1"/>
      <c r="AL5" s="1"/>
    </row>
    <row r="6" spans="1:38" ht="23.45" customHeight="1" thickBot="1" x14ac:dyDescent="0.3">
      <c r="A6" s="262" t="s">
        <v>88</v>
      </c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 t="s">
        <v>89</v>
      </c>
      <c r="M6" s="262"/>
      <c r="N6" s="262"/>
      <c r="O6" s="266" t="s">
        <v>239</v>
      </c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8"/>
      <c r="AC6" s="262" t="s">
        <v>52</v>
      </c>
      <c r="AD6" s="262"/>
      <c r="AE6" s="262"/>
      <c r="AF6" s="262"/>
      <c r="AG6" s="262"/>
      <c r="AH6" s="262"/>
      <c r="AI6" s="59"/>
      <c r="AJ6" s="59"/>
      <c r="AK6" s="104" t="s">
        <v>18</v>
      </c>
      <c r="AL6" s="1"/>
    </row>
    <row r="7" spans="1:38" ht="29.25" customHeight="1" thickBot="1" x14ac:dyDescent="0.3">
      <c r="A7" s="276" t="str">
        <f>set!A7</f>
        <v>Escolas de Vagos GEPE 118971 UO 161070</v>
      </c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>
        <f>set!L7</f>
        <v>0</v>
      </c>
      <c r="M7" s="276"/>
      <c r="N7" s="276"/>
      <c r="O7" s="277">
        <f>set!O7</f>
        <v>0</v>
      </c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9"/>
      <c r="AC7" s="280" t="str">
        <f>set!AC7</f>
        <v>canoagem, remo e vela</v>
      </c>
      <c r="AD7" s="280"/>
      <c r="AE7" s="280"/>
      <c r="AF7" s="280"/>
      <c r="AG7" s="280"/>
      <c r="AH7" s="280"/>
      <c r="AI7" s="60"/>
      <c r="AJ7" s="1"/>
      <c r="AK7" s="103" t="s">
        <v>5</v>
      </c>
    </row>
    <row r="8" spans="1:38" ht="36" customHeight="1" x14ac:dyDescent="0.25">
      <c r="A8" s="252" t="s">
        <v>24</v>
      </c>
      <c r="B8" s="253"/>
      <c r="C8" s="252" t="s">
        <v>70</v>
      </c>
      <c r="D8" s="273" t="s">
        <v>45</v>
      </c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5"/>
      <c r="AI8" s="9"/>
      <c r="AJ8" s="25">
        <f>SUM($D$10:$AH$10)</f>
        <v>0</v>
      </c>
      <c r="AK8" s="89" t="s">
        <v>80</v>
      </c>
      <c r="AL8" s="256" t="s">
        <v>34</v>
      </c>
    </row>
    <row r="9" spans="1:38" ht="25.5" customHeight="1" thickBot="1" x14ac:dyDescent="0.3">
      <c r="A9" s="254"/>
      <c r="B9" s="255"/>
      <c r="C9" s="254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11"/>
      <c r="AJ9" s="26">
        <f>SUM($D$11:$AH$11)</f>
        <v>0</v>
      </c>
      <c r="AK9" s="2" t="s">
        <v>81</v>
      </c>
      <c r="AL9" s="257"/>
    </row>
    <row r="10" spans="1:38" ht="24.95" customHeight="1" x14ac:dyDescent="0.25">
      <c r="A10" s="244" t="s">
        <v>5</v>
      </c>
      <c r="B10" s="251" t="s">
        <v>80</v>
      </c>
      <c r="C10" s="241"/>
      <c r="D10" s="142">
        <f>SUM(D11:D12)</f>
        <v>0</v>
      </c>
      <c r="E10" s="142">
        <f t="shared" ref="E10:G10" si="0">SUM(E11:E12)</f>
        <v>0</v>
      </c>
      <c r="F10" s="142">
        <f t="shared" si="0"/>
        <v>0</v>
      </c>
      <c r="G10" s="142">
        <f t="shared" si="0"/>
        <v>0</v>
      </c>
      <c r="H10" s="142">
        <f t="shared" ref="H10:AH10" si="1">SUM(H11:H12)</f>
        <v>0</v>
      </c>
      <c r="I10" s="142">
        <f t="shared" si="1"/>
        <v>0</v>
      </c>
      <c r="J10" s="142">
        <f t="shared" si="1"/>
        <v>0</v>
      </c>
      <c r="K10" s="142">
        <f t="shared" si="1"/>
        <v>0</v>
      </c>
      <c r="L10" s="142">
        <f t="shared" si="1"/>
        <v>0</v>
      </c>
      <c r="M10" s="142">
        <f>SUM(M11:M12)</f>
        <v>0</v>
      </c>
      <c r="N10" s="142">
        <f t="shared" ref="N10:P10" si="2">SUM(N11:N12)</f>
        <v>0</v>
      </c>
      <c r="O10" s="142">
        <f t="shared" si="2"/>
        <v>0</v>
      </c>
      <c r="P10" s="142">
        <f t="shared" si="2"/>
        <v>0</v>
      </c>
      <c r="Q10" s="142">
        <f t="shared" si="1"/>
        <v>0</v>
      </c>
      <c r="R10" s="142">
        <f t="shared" si="1"/>
        <v>0</v>
      </c>
      <c r="S10" s="142">
        <f t="shared" si="1"/>
        <v>0</v>
      </c>
      <c r="T10" s="142">
        <f t="shared" si="1"/>
        <v>0</v>
      </c>
      <c r="U10" s="142">
        <f t="shared" si="1"/>
        <v>0</v>
      </c>
      <c r="V10" s="142">
        <f>SUM(V11:V12)</f>
        <v>0</v>
      </c>
      <c r="W10" s="142">
        <f t="shared" ref="W10:Y10" si="3">SUM(W11:W12)</f>
        <v>0</v>
      </c>
      <c r="X10" s="142">
        <f t="shared" si="3"/>
        <v>0</v>
      </c>
      <c r="Y10" s="142">
        <f t="shared" si="3"/>
        <v>0</v>
      </c>
      <c r="Z10" s="142">
        <f t="shared" si="1"/>
        <v>0</v>
      </c>
      <c r="AA10" s="142">
        <f t="shared" si="1"/>
        <v>0</v>
      </c>
      <c r="AB10" s="142">
        <f t="shared" si="1"/>
        <v>0</v>
      </c>
      <c r="AC10" s="142">
        <f t="shared" si="1"/>
        <v>0</v>
      </c>
      <c r="AD10" s="142">
        <f t="shared" si="1"/>
        <v>0</v>
      </c>
      <c r="AE10" s="142">
        <f t="shared" si="1"/>
        <v>0</v>
      </c>
      <c r="AF10" s="142">
        <f t="shared" si="1"/>
        <v>0</v>
      </c>
      <c r="AG10" s="142">
        <f t="shared" si="1"/>
        <v>0</v>
      </c>
      <c r="AH10" s="142">
        <f t="shared" si="1"/>
        <v>0</v>
      </c>
      <c r="AI10" s="12"/>
      <c r="AJ10" s="26">
        <f>SUM($D$12:$AH$12)</f>
        <v>0</v>
      </c>
      <c r="AK10" s="2" t="s">
        <v>82</v>
      </c>
      <c r="AL10" s="257"/>
    </row>
    <row r="11" spans="1:38" ht="24.95" customHeight="1" x14ac:dyDescent="0.25">
      <c r="A11" s="245"/>
      <c r="B11" s="239" t="s">
        <v>81</v>
      </c>
      <c r="C11" s="240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12"/>
      <c r="AJ11" s="26">
        <f>SUM($D$13:$AH$13)</f>
        <v>0</v>
      </c>
      <c r="AK11" s="2" t="s">
        <v>84</v>
      </c>
      <c r="AL11" s="257"/>
    </row>
    <row r="12" spans="1:38" ht="24.95" customHeight="1" thickBot="1" x14ac:dyDescent="0.3">
      <c r="A12" s="245"/>
      <c r="B12" s="239" t="s">
        <v>82</v>
      </c>
      <c r="C12" s="240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12"/>
      <c r="AJ12" s="90">
        <f>SUM($D$14:$AH$14)</f>
        <v>0</v>
      </c>
      <c r="AK12" s="91" t="s">
        <v>50</v>
      </c>
      <c r="AL12" s="258"/>
    </row>
    <row r="13" spans="1:38" ht="24.95" customHeight="1" x14ac:dyDescent="0.25">
      <c r="A13" s="245"/>
      <c r="B13" s="242" t="s">
        <v>84</v>
      </c>
      <c r="C13" s="242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12"/>
      <c r="AJ13" s="96">
        <f>SUM($D$15:$AH$15)</f>
        <v>0</v>
      </c>
      <c r="AK13" s="63" t="s">
        <v>7</v>
      </c>
      <c r="AL13" s="249" t="s">
        <v>20</v>
      </c>
    </row>
    <row r="14" spans="1:38" ht="24.95" customHeight="1" thickBot="1" x14ac:dyDescent="0.3">
      <c r="A14" s="245"/>
      <c r="B14" s="239" t="s">
        <v>50</v>
      </c>
      <c r="C14" s="240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12"/>
      <c r="AJ14" s="97">
        <f>SUM($D$16:$AH$16)</f>
        <v>0</v>
      </c>
      <c r="AK14" s="27" t="s">
        <v>19</v>
      </c>
      <c r="AL14" s="250"/>
    </row>
    <row r="15" spans="1:38" ht="24.95" customHeight="1" x14ac:dyDescent="0.25">
      <c r="A15" s="245"/>
      <c r="B15" s="242" t="s">
        <v>7</v>
      </c>
      <c r="C15" s="24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12"/>
      <c r="AJ15" s="25">
        <f>COUNTIF($D$17:$AH$17,"1º ciclo")</f>
        <v>0</v>
      </c>
      <c r="AK15" s="89" t="s">
        <v>10</v>
      </c>
      <c r="AL15" s="256" t="s">
        <v>21</v>
      </c>
    </row>
    <row r="16" spans="1:38" ht="24.95" customHeight="1" x14ac:dyDescent="0.25">
      <c r="A16" s="245"/>
      <c r="B16" s="242" t="s">
        <v>229</v>
      </c>
      <c r="C16" s="242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12"/>
      <c r="AJ16" s="26">
        <f>COUNTIF($D$17:$AH$17,"2º ciclo")</f>
        <v>0</v>
      </c>
      <c r="AK16" s="2" t="s">
        <v>11</v>
      </c>
      <c r="AL16" s="257"/>
    </row>
    <row r="17" spans="1:38" ht="24.95" customHeight="1" x14ac:dyDescent="0.25">
      <c r="A17" s="245"/>
      <c r="B17" s="242" t="s">
        <v>21</v>
      </c>
      <c r="C17" s="242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12"/>
      <c r="AJ17" s="26">
        <f>COUNTIF($D$17:$AH$17,"3º ciclo")</f>
        <v>0</v>
      </c>
      <c r="AK17" s="2" t="s">
        <v>12</v>
      </c>
      <c r="AL17" s="257"/>
    </row>
    <row r="18" spans="1:38" ht="24.95" customHeight="1" x14ac:dyDescent="0.25">
      <c r="A18" s="245"/>
      <c r="B18" s="242" t="s">
        <v>6</v>
      </c>
      <c r="C18" s="242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11"/>
      <c r="AJ18" s="26">
        <f>COUNTIF($D$17:$AH$17,"secundário")</f>
        <v>0</v>
      </c>
      <c r="AK18" s="2" t="s">
        <v>87</v>
      </c>
      <c r="AL18" s="257"/>
    </row>
    <row r="19" spans="1:38" ht="24.75" customHeight="1" x14ac:dyDescent="0.25">
      <c r="A19" s="245"/>
      <c r="B19" s="242" t="s">
        <v>32</v>
      </c>
      <c r="C19" s="242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11"/>
      <c r="AJ19" s="26">
        <f>COUNTIF($D$17:$AH$17,"profissional")</f>
        <v>0</v>
      </c>
      <c r="AK19" s="2" t="s">
        <v>85</v>
      </c>
      <c r="AL19" s="257"/>
    </row>
    <row r="20" spans="1:38" ht="24.95" customHeight="1" thickBot="1" x14ac:dyDescent="0.3">
      <c r="A20" s="245"/>
      <c r="B20" s="239" t="s">
        <v>71</v>
      </c>
      <c r="C20" s="240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11"/>
      <c r="AJ20" s="90">
        <f>COUNTIF($D$17:$AH$17,"vários")</f>
        <v>0</v>
      </c>
      <c r="AK20" s="91" t="s">
        <v>241</v>
      </c>
      <c r="AL20" s="258"/>
    </row>
    <row r="21" spans="1:38" ht="50.25" customHeight="1" thickBot="1" x14ac:dyDescent="0.3">
      <c r="A21" s="245"/>
      <c r="B21" s="239" t="s">
        <v>74</v>
      </c>
      <c r="C21" s="240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11"/>
      <c r="AJ21" s="100">
        <f>COUNTA($D$15:$AH$15)</f>
        <v>0</v>
      </c>
      <c r="AK21" s="213" t="s">
        <v>22</v>
      </c>
      <c r="AL21" s="214"/>
    </row>
    <row r="22" spans="1:38" ht="24.95" customHeight="1" thickBot="1" x14ac:dyDescent="0.3">
      <c r="A22" s="245"/>
      <c r="B22" s="247" t="s">
        <v>37</v>
      </c>
      <c r="C22" s="2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12"/>
      <c r="AJ22" s="25">
        <f>COUNTIF($D$18:$AH$18,"Sede")</f>
        <v>0</v>
      </c>
      <c r="AK22" s="89" t="s">
        <v>8</v>
      </c>
      <c r="AL22" s="225" t="s">
        <v>6</v>
      </c>
    </row>
    <row r="23" spans="1:38" ht="51" customHeight="1" x14ac:dyDescent="0.25">
      <c r="A23" s="245"/>
      <c r="B23" s="235" t="s">
        <v>49</v>
      </c>
      <c r="C23" s="236"/>
      <c r="D23" s="217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9"/>
      <c r="AI23" s="13"/>
      <c r="AJ23" s="26">
        <f>COUNTIF($D$18:$AH$18,"Outro")</f>
        <v>0</v>
      </c>
      <c r="AK23" s="2" t="s">
        <v>9</v>
      </c>
      <c r="AL23" s="224"/>
    </row>
    <row r="24" spans="1:38" ht="39" customHeight="1" thickBot="1" x14ac:dyDescent="0.3">
      <c r="A24" s="246" t="s">
        <v>24</v>
      </c>
      <c r="B24" s="246"/>
      <c r="C24" s="30" t="s">
        <v>70</v>
      </c>
      <c r="D24" s="28">
        <v>1</v>
      </c>
      <c r="E24" s="28">
        <v>2</v>
      </c>
      <c r="F24" s="28">
        <v>3</v>
      </c>
      <c r="G24" s="28">
        <v>4</v>
      </c>
      <c r="H24" s="28">
        <v>5</v>
      </c>
      <c r="I24" s="28">
        <v>6</v>
      </c>
      <c r="J24" s="28">
        <v>7</v>
      </c>
      <c r="K24" s="28">
        <v>8</v>
      </c>
      <c r="L24" s="28">
        <v>9</v>
      </c>
      <c r="M24" s="28">
        <v>10</v>
      </c>
      <c r="N24" s="28">
        <v>11</v>
      </c>
      <c r="O24" s="28">
        <v>12</v>
      </c>
      <c r="P24" s="28">
        <v>13</v>
      </c>
      <c r="Q24" s="28">
        <v>14</v>
      </c>
      <c r="R24" s="28">
        <v>15</v>
      </c>
      <c r="S24" s="28">
        <v>16</v>
      </c>
      <c r="T24" s="28">
        <v>17</v>
      </c>
      <c r="U24" s="28">
        <v>18</v>
      </c>
      <c r="V24" s="28">
        <v>19</v>
      </c>
      <c r="W24" s="28">
        <v>20</v>
      </c>
      <c r="X24" s="28">
        <v>21</v>
      </c>
      <c r="Y24" s="28">
        <v>22</v>
      </c>
      <c r="Z24" s="28">
        <v>23</v>
      </c>
      <c r="AA24" s="28">
        <v>24</v>
      </c>
      <c r="AB24" s="28">
        <v>25</v>
      </c>
      <c r="AC24" s="28">
        <v>26</v>
      </c>
      <c r="AD24" s="28">
        <v>27</v>
      </c>
      <c r="AE24" s="28">
        <v>28</v>
      </c>
      <c r="AF24" s="28">
        <v>29</v>
      </c>
      <c r="AG24" s="28">
        <v>30</v>
      </c>
      <c r="AH24" s="28">
        <v>31</v>
      </c>
      <c r="AI24" s="12"/>
      <c r="AJ24" s="90">
        <f>COUNTIF($D$18:$AH$18,"Vários")</f>
        <v>0</v>
      </c>
      <c r="AK24" s="91" t="s">
        <v>75</v>
      </c>
      <c r="AL24" s="226"/>
    </row>
    <row r="25" spans="1:38" ht="25.5" customHeight="1" x14ac:dyDescent="0.25">
      <c r="A25" s="243" t="s">
        <v>23</v>
      </c>
      <c r="B25" s="241" t="s">
        <v>80</v>
      </c>
      <c r="C25" s="241"/>
      <c r="D25" s="142">
        <f>SUM(D26:D27)</f>
        <v>0</v>
      </c>
      <c r="E25" s="142">
        <v>10</v>
      </c>
      <c r="F25" s="142">
        <v>10</v>
      </c>
      <c r="G25" s="142">
        <f t="shared" ref="G25" si="4">SUM(G26:G27)</f>
        <v>0</v>
      </c>
      <c r="H25" s="142">
        <f t="shared" ref="H25:AH25" si="5">SUM(H26:H27)</f>
        <v>0</v>
      </c>
      <c r="I25" s="142">
        <f t="shared" si="5"/>
        <v>0</v>
      </c>
      <c r="J25" s="142">
        <v>20</v>
      </c>
      <c r="K25" s="142">
        <f t="shared" si="5"/>
        <v>0</v>
      </c>
      <c r="L25" s="142">
        <v>12</v>
      </c>
      <c r="M25" s="142">
        <v>14</v>
      </c>
      <c r="N25" s="142">
        <f t="shared" ref="N25:P25" si="6">SUM(N26:N27)</f>
        <v>0</v>
      </c>
      <c r="O25" s="142">
        <f t="shared" si="6"/>
        <v>0</v>
      </c>
      <c r="P25" s="142">
        <f t="shared" si="6"/>
        <v>0</v>
      </c>
      <c r="Q25" s="142">
        <v>20</v>
      </c>
      <c r="R25" s="142">
        <f t="shared" si="5"/>
        <v>0</v>
      </c>
      <c r="S25" s="142">
        <v>15</v>
      </c>
      <c r="T25" s="142">
        <v>8</v>
      </c>
      <c r="U25" s="142">
        <f t="shared" si="5"/>
        <v>0</v>
      </c>
      <c r="V25" s="142">
        <f>SUM(V26:V27)</f>
        <v>0</v>
      </c>
      <c r="W25" s="142">
        <v>60</v>
      </c>
      <c r="X25" s="142">
        <v>60</v>
      </c>
      <c r="Y25" s="142">
        <f t="shared" ref="Y25" si="7">SUM(Y26:Y27)</f>
        <v>0</v>
      </c>
      <c r="Z25" s="142">
        <v>8</v>
      </c>
      <c r="AA25" s="142">
        <v>12</v>
      </c>
      <c r="AB25" s="142">
        <f t="shared" si="5"/>
        <v>0</v>
      </c>
      <c r="AC25" s="142">
        <f t="shared" si="5"/>
        <v>0</v>
      </c>
      <c r="AD25" s="142">
        <f t="shared" si="5"/>
        <v>0</v>
      </c>
      <c r="AE25" s="142">
        <f t="shared" si="5"/>
        <v>0</v>
      </c>
      <c r="AF25" s="142">
        <f t="shared" si="5"/>
        <v>0</v>
      </c>
      <c r="AG25" s="142">
        <f t="shared" si="5"/>
        <v>0</v>
      </c>
      <c r="AH25" s="142">
        <f t="shared" si="5"/>
        <v>0</v>
      </c>
      <c r="AI25" s="12"/>
      <c r="AJ25" s="96">
        <f>COUNTIF($D$19:$AH$19,"V. Estudo")</f>
        <v>0</v>
      </c>
      <c r="AK25" s="77" t="s">
        <v>13</v>
      </c>
      <c r="AL25" s="221" t="s">
        <v>17</v>
      </c>
    </row>
    <row r="26" spans="1:38" ht="25.5" customHeight="1" x14ac:dyDescent="0.25">
      <c r="A26" s="243"/>
      <c r="B26" s="239" t="s">
        <v>81</v>
      </c>
      <c r="C26" s="240"/>
      <c r="D26" s="16"/>
      <c r="E26" s="16">
        <v>5</v>
      </c>
      <c r="F26" s="16">
        <v>6</v>
      </c>
      <c r="G26" s="16"/>
      <c r="H26" s="16"/>
      <c r="I26" s="16"/>
      <c r="J26" s="16">
        <v>14</v>
      </c>
      <c r="K26" s="16"/>
      <c r="L26" s="16">
        <v>6</v>
      </c>
      <c r="M26" s="16">
        <v>7</v>
      </c>
      <c r="N26" s="16"/>
      <c r="O26" s="16"/>
      <c r="P26" s="16"/>
      <c r="Q26" s="16">
        <v>13</v>
      </c>
      <c r="R26" s="16"/>
      <c r="S26" s="16">
        <v>7</v>
      </c>
      <c r="T26" s="16">
        <v>4</v>
      </c>
      <c r="U26" s="16"/>
      <c r="V26" s="16"/>
      <c r="W26" s="16">
        <v>28</v>
      </c>
      <c r="X26" s="16">
        <v>30</v>
      </c>
      <c r="Y26" s="16"/>
      <c r="Z26" s="16">
        <v>4</v>
      </c>
      <c r="AA26" s="16">
        <v>6</v>
      </c>
      <c r="AB26" s="16"/>
      <c r="AC26" s="16"/>
      <c r="AD26" s="16"/>
      <c r="AE26" s="16"/>
      <c r="AF26" s="16"/>
      <c r="AG26" s="16"/>
      <c r="AH26" s="16"/>
      <c r="AI26" s="12"/>
      <c r="AJ26" s="26">
        <f>COUNTIF($D$19:$AH$19,"Curso profissional")</f>
        <v>0</v>
      </c>
      <c r="AK26" s="3" t="s">
        <v>14</v>
      </c>
      <c r="AL26" s="221"/>
    </row>
    <row r="27" spans="1:38" ht="25.5" customHeight="1" x14ac:dyDescent="0.25">
      <c r="A27" s="243"/>
      <c r="B27" s="239" t="s">
        <v>82</v>
      </c>
      <c r="C27" s="240"/>
      <c r="D27" s="16"/>
      <c r="E27" s="16">
        <v>5</v>
      </c>
      <c r="F27" s="16">
        <v>4</v>
      </c>
      <c r="G27" s="16"/>
      <c r="H27" s="16"/>
      <c r="I27" s="16"/>
      <c r="J27" s="16">
        <v>6</v>
      </c>
      <c r="K27" s="16"/>
      <c r="L27" s="16">
        <v>6</v>
      </c>
      <c r="M27" s="16">
        <v>7</v>
      </c>
      <c r="N27" s="16"/>
      <c r="O27" s="16"/>
      <c r="P27" s="16"/>
      <c r="Q27" s="16">
        <v>7</v>
      </c>
      <c r="R27" s="16"/>
      <c r="S27" s="16">
        <v>8</v>
      </c>
      <c r="T27" s="16">
        <v>4</v>
      </c>
      <c r="U27" s="16"/>
      <c r="V27" s="16"/>
      <c r="W27" s="16">
        <v>32</v>
      </c>
      <c r="X27" s="16">
        <v>30</v>
      </c>
      <c r="Y27" s="16"/>
      <c r="Z27" s="16">
        <v>4</v>
      </c>
      <c r="AA27" s="16">
        <v>6</v>
      </c>
      <c r="AB27" s="16"/>
      <c r="AC27" s="16"/>
      <c r="AD27" s="16"/>
      <c r="AE27" s="16"/>
      <c r="AF27" s="16"/>
      <c r="AG27" s="16"/>
      <c r="AH27" s="16"/>
      <c r="AI27" s="12"/>
      <c r="AJ27" s="26">
        <f>COUNTIF($D$19:$AH$19,"Currículo Ed. Fís.")</f>
        <v>0</v>
      </c>
      <c r="AK27" s="3" t="s">
        <v>15</v>
      </c>
      <c r="AL27" s="221"/>
    </row>
    <row r="28" spans="1:38" ht="24.95" customHeight="1" x14ac:dyDescent="0.25">
      <c r="A28" s="243"/>
      <c r="B28" s="242" t="s">
        <v>84</v>
      </c>
      <c r="C28" s="242"/>
      <c r="D28" s="17"/>
      <c r="E28" s="17">
        <v>0</v>
      </c>
      <c r="F28" s="17">
        <v>0</v>
      </c>
      <c r="G28" s="17"/>
      <c r="H28" s="17"/>
      <c r="I28" s="17"/>
      <c r="J28" s="17">
        <v>0</v>
      </c>
      <c r="K28" s="17"/>
      <c r="L28" s="17">
        <v>0</v>
      </c>
      <c r="M28" s="17">
        <v>0</v>
      </c>
      <c r="N28" s="17"/>
      <c r="O28" s="17"/>
      <c r="P28" s="17"/>
      <c r="Q28" s="17">
        <v>0</v>
      </c>
      <c r="R28" s="17"/>
      <c r="S28" s="17">
        <v>0</v>
      </c>
      <c r="T28" s="17">
        <v>0</v>
      </c>
      <c r="U28" s="17"/>
      <c r="V28" s="17"/>
      <c r="W28" s="17">
        <v>0</v>
      </c>
      <c r="X28" s="17">
        <v>0</v>
      </c>
      <c r="Y28" s="17"/>
      <c r="Z28" s="17">
        <v>0</v>
      </c>
      <c r="AA28" s="17">
        <v>0</v>
      </c>
      <c r="AB28" s="17"/>
      <c r="AC28" s="17"/>
      <c r="AD28" s="17"/>
      <c r="AE28" s="17"/>
      <c r="AF28" s="17"/>
      <c r="AG28" s="17"/>
      <c r="AH28" s="17"/>
      <c r="AI28" s="12"/>
      <c r="AJ28" s="26">
        <f>COUNTIF($D$19:$AH$19,"Flexib. Curricular")</f>
        <v>0</v>
      </c>
      <c r="AK28" s="3" t="s">
        <v>47</v>
      </c>
      <c r="AL28" s="221"/>
    </row>
    <row r="29" spans="1:38" ht="24.95" customHeight="1" x14ac:dyDescent="0.25">
      <c r="A29" s="243"/>
      <c r="B29" s="242" t="s">
        <v>21</v>
      </c>
      <c r="C29" s="242"/>
      <c r="D29" s="17"/>
      <c r="E29" s="17" t="s">
        <v>46</v>
      </c>
      <c r="F29" s="17" t="s">
        <v>46</v>
      </c>
      <c r="G29" s="17"/>
      <c r="H29" s="17"/>
      <c r="I29" s="17"/>
      <c r="J29" s="17" t="s">
        <v>46</v>
      </c>
      <c r="K29" s="17"/>
      <c r="L29" s="17" t="s">
        <v>46</v>
      </c>
      <c r="M29" s="17" t="s">
        <v>46</v>
      </c>
      <c r="N29" s="17"/>
      <c r="O29" s="17"/>
      <c r="P29" s="17"/>
      <c r="Q29" s="17" t="s">
        <v>46</v>
      </c>
      <c r="R29" s="17"/>
      <c r="S29" s="17" t="s">
        <v>46</v>
      </c>
      <c r="T29" s="17" t="s">
        <v>46</v>
      </c>
      <c r="U29" s="17"/>
      <c r="V29" s="17"/>
      <c r="W29" s="17" t="s">
        <v>46</v>
      </c>
      <c r="X29" s="17" t="s">
        <v>46</v>
      </c>
      <c r="Y29" s="17"/>
      <c r="Z29" s="17" t="s">
        <v>46</v>
      </c>
      <c r="AA29" s="17" t="s">
        <v>46</v>
      </c>
      <c r="AB29" s="17"/>
      <c r="AC29" s="17"/>
      <c r="AD29" s="17"/>
      <c r="AE29" s="17"/>
      <c r="AF29" s="17"/>
      <c r="AG29" s="17"/>
      <c r="AH29" s="17"/>
      <c r="AI29" s="12"/>
      <c r="AJ29" s="26">
        <f>COUNTIF($D$19:$AH$19,"Ação Formação")</f>
        <v>0</v>
      </c>
      <c r="AK29" s="3" t="s">
        <v>40</v>
      </c>
      <c r="AL29" s="221"/>
    </row>
    <row r="30" spans="1:38" ht="24.95" customHeight="1" x14ac:dyDescent="0.25">
      <c r="A30" s="243"/>
      <c r="B30" s="247" t="s">
        <v>33</v>
      </c>
      <c r="C30" s="247"/>
      <c r="D30" s="18"/>
      <c r="E30" s="18" t="s">
        <v>46</v>
      </c>
      <c r="F30" s="18" t="s">
        <v>46</v>
      </c>
      <c r="G30" s="18"/>
      <c r="H30" s="18"/>
      <c r="I30" s="18"/>
      <c r="J30" s="18" t="s">
        <v>46</v>
      </c>
      <c r="K30" s="18"/>
      <c r="L30" s="18" t="s">
        <v>46</v>
      </c>
      <c r="M30" s="18" t="s">
        <v>46</v>
      </c>
      <c r="N30" s="18"/>
      <c r="O30" s="18"/>
      <c r="P30" s="18"/>
      <c r="Q30" s="18" t="s">
        <v>46</v>
      </c>
      <c r="R30" s="18"/>
      <c r="S30" s="18" t="s">
        <v>46</v>
      </c>
      <c r="T30" s="18" t="s">
        <v>46</v>
      </c>
      <c r="U30" s="18"/>
      <c r="V30" s="18"/>
      <c r="W30" s="18" t="s">
        <v>29</v>
      </c>
      <c r="X30" s="18" t="s">
        <v>46</v>
      </c>
      <c r="Y30" s="18"/>
      <c r="Z30" s="18" t="s">
        <v>46</v>
      </c>
      <c r="AA30" s="18" t="s">
        <v>46</v>
      </c>
      <c r="AB30" s="18"/>
      <c r="AC30" s="18"/>
      <c r="AD30" s="18"/>
      <c r="AE30" s="18"/>
      <c r="AF30" s="18"/>
      <c r="AG30" s="18"/>
      <c r="AH30" s="18"/>
      <c r="AI30" s="12"/>
      <c r="AJ30" s="26">
        <f>COUNTIF($D$19:$AH$19,"Tutoria")</f>
        <v>0</v>
      </c>
      <c r="AK30" s="3" t="s">
        <v>79</v>
      </c>
      <c r="AL30" s="221"/>
    </row>
    <row r="31" spans="1:38" ht="24.95" customHeight="1" thickBot="1" x14ac:dyDescent="0.3">
      <c r="A31" s="243"/>
      <c r="B31" s="239" t="s">
        <v>74</v>
      </c>
      <c r="C31" s="240"/>
      <c r="D31" s="18"/>
      <c r="E31" s="18" t="s">
        <v>56</v>
      </c>
      <c r="F31" s="18" t="s">
        <v>56</v>
      </c>
      <c r="G31" s="18"/>
      <c r="H31" s="18"/>
      <c r="I31" s="18"/>
      <c r="J31" s="18" t="s">
        <v>62</v>
      </c>
      <c r="K31" s="18"/>
      <c r="L31" s="18" t="s">
        <v>56</v>
      </c>
      <c r="M31" s="18" t="s">
        <v>56</v>
      </c>
      <c r="N31" s="18"/>
      <c r="O31" s="18"/>
      <c r="P31" s="18"/>
      <c r="Q31" s="18" t="s">
        <v>62</v>
      </c>
      <c r="R31" s="18"/>
      <c r="S31" s="18" t="s">
        <v>56</v>
      </c>
      <c r="T31" s="18" t="s">
        <v>56</v>
      </c>
      <c r="U31" s="18"/>
      <c r="V31" s="18"/>
      <c r="W31" s="18" t="s">
        <v>56</v>
      </c>
      <c r="X31" s="18" t="s">
        <v>56</v>
      </c>
      <c r="Y31" s="18"/>
      <c r="Z31" s="18" t="s">
        <v>56</v>
      </c>
      <c r="AA31" s="18" t="s">
        <v>56</v>
      </c>
      <c r="AB31" s="18"/>
      <c r="AC31" s="18"/>
      <c r="AD31" s="18"/>
      <c r="AE31" s="18"/>
      <c r="AF31" s="18"/>
      <c r="AG31" s="18"/>
      <c r="AH31" s="18"/>
      <c r="AI31" s="12"/>
      <c r="AJ31" s="97">
        <f>COUNTIF($D$19:$AH$19,"Outro")</f>
        <v>0</v>
      </c>
      <c r="AK31" s="78" t="s">
        <v>16</v>
      </c>
      <c r="AL31" s="221"/>
    </row>
    <row r="32" spans="1:38" ht="24.95" customHeight="1" x14ac:dyDescent="0.25">
      <c r="A32" s="243"/>
      <c r="B32" s="237" t="s">
        <v>234</v>
      </c>
      <c r="C32" s="238"/>
      <c r="D32" s="18"/>
      <c r="E32" s="18">
        <v>1</v>
      </c>
      <c r="F32" s="18">
        <v>1</v>
      </c>
      <c r="G32" s="18"/>
      <c r="H32" s="18"/>
      <c r="I32" s="18"/>
      <c r="J32" s="18">
        <v>4</v>
      </c>
      <c r="K32" s="18"/>
      <c r="L32" s="18">
        <v>1</v>
      </c>
      <c r="M32" s="18">
        <v>1</v>
      </c>
      <c r="N32" s="18"/>
      <c r="O32" s="18"/>
      <c r="P32" s="18"/>
      <c r="Q32" s="18">
        <v>4</v>
      </c>
      <c r="R32" s="18"/>
      <c r="S32" s="18">
        <v>1</v>
      </c>
      <c r="T32" s="18">
        <v>1</v>
      </c>
      <c r="U32" s="18"/>
      <c r="V32" s="18"/>
      <c r="W32" s="18"/>
      <c r="X32" s="18"/>
      <c r="Y32" s="18"/>
      <c r="Z32" s="18">
        <v>1</v>
      </c>
      <c r="AA32" s="18">
        <v>1</v>
      </c>
      <c r="AB32" s="18"/>
      <c r="AC32" s="18"/>
      <c r="AD32" s="18"/>
      <c r="AE32" s="18"/>
      <c r="AF32" s="18"/>
      <c r="AG32" s="18"/>
      <c r="AH32" s="18"/>
      <c r="AI32" s="12"/>
      <c r="AJ32" s="25">
        <f>COUNTIF($D$20:$AH$20,"Manhã")</f>
        <v>0</v>
      </c>
      <c r="AK32" s="89" t="s">
        <v>76</v>
      </c>
      <c r="AL32" s="220" t="s">
        <v>71</v>
      </c>
    </row>
    <row r="33" spans="1:38" ht="31.5" customHeight="1" x14ac:dyDescent="0.25">
      <c r="A33" s="243"/>
      <c r="B33" s="241" t="s">
        <v>36</v>
      </c>
      <c r="C33" s="241"/>
      <c r="D33" s="234" t="s">
        <v>35</v>
      </c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A33" s="234"/>
      <c r="AB33" s="234"/>
      <c r="AC33" s="234"/>
      <c r="AD33" s="234"/>
      <c r="AE33" s="234"/>
      <c r="AF33" s="234"/>
      <c r="AG33" s="234"/>
      <c r="AH33" s="234"/>
      <c r="AI33" s="12"/>
      <c r="AJ33" s="26">
        <f>COUNTIF($D$20:$AH$20,"Tarde")</f>
        <v>0</v>
      </c>
      <c r="AK33" s="2" t="s">
        <v>77</v>
      </c>
      <c r="AL33" s="221"/>
    </row>
    <row r="34" spans="1:38" ht="24.95" customHeight="1" thickBot="1" x14ac:dyDescent="0.3">
      <c r="A34" s="243"/>
      <c r="B34" s="233" t="s">
        <v>274</v>
      </c>
      <c r="C34" s="233"/>
      <c r="D34" s="16"/>
      <c r="E34" s="29"/>
      <c r="F34" s="29"/>
      <c r="G34" s="29"/>
      <c r="H34" s="29"/>
      <c r="I34" s="29"/>
      <c r="J34" s="29" t="s">
        <v>279</v>
      </c>
      <c r="K34" s="29"/>
      <c r="L34" s="29"/>
      <c r="M34" s="29"/>
      <c r="N34" s="29"/>
      <c r="O34" s="29"/>
      <c r="P34" s="29"/>
      <c r="Q34" s="29" t="s">
        <v>279</v>
      </c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11"/>
      <c r="AJ34" s="90">
        <f>COUNTIF($D$20:$AH$20,"Todo o dia")</f>
        <v>0</v>
      </c>
      <c r="AK34" s="91" t="s">
        <v>78</v>
      </c>
      <c r="AL34" s="222"/>
    </row>
    <row r="35" spans="1:38" ht="24.95" customHeight="1" x14ac:dyDescent="0.25">
      <c r="A35" s="243"/>
      <c r="B35" s="233" t="s">
        <v>276</v>
      </c>
      <c r="C35" s="233"/>
      <c r="D35" s="19"/>
      <c r="E35" s="19"/>
      <c r="F35" s="19"/>
      <c r="G35" s="19"/>
      <c r="H35" s="19"/>
      <c r="I35" s="19"/>
      <c r="J35" s="19" t="s">
        <v>279</v>
      </c>
      <c r="K35" s="19"/>
      <c r="L35" s="19"/>
      <c r="M35" s="19"/>
      <c r="N35" s="19"/>
      <c r="O35" s="19"/>
      <c r="P35" s="19"/>
      <c r="Q35" s="19" t="s">
        <v>279</v>
      </c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2"/>
      <c r="AJ35" s="81">
        <f>COUNTIF($D$21:$AH$21,"atletismo")</f>
        <v>0</v>
      </c>
      <c r="AK35" s="92" t="s">
        <v>53</v>
      </c>
      <c r="AL35" s="223" t="s">
        <v>52</v>
      </c>
    </row>
    <row r="36" spans="1:38" ht="24.95" customHeight="1" x14ac:dyDescent="0.25">
      <c r="A36" s="243"/>
      <c r="B36" s="233" t="s">
        <v>305</v>
      </c>
      <c r="C36" s="233"/>
      <c r="D36" s="20"/>
      <c r="E36" s="20"/>
      <c r="F36" s="20"/>
      <c r="G36" s="20"/>
      <c r="H36" s="20"/>
      <c r="I36" s="20"/>
      <c r="J36" s="20" t="s">
        <v>279</v>
      </c>
      <c r="K36" s="20"/>
      <c r="L36" s="20"/>
      <c r="M36" s="20"/>
      <c r="N36" s="20"/>
      <c r="O36" s="20"/>
      <c r="P36" s="20"/>
      <c r="Q36" s="20" t="s">
        <v>279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12"/>
      <c r="AJ36" s="72">
        <f>COUNTIF($D$21:$AH$21,"natação")</f>
        <v>0</v>
      </c>
      <c r="AK36" s="10" t="s">
        <v>54</v>
      </c>
      <c r="AL36" s="223"/>
    </row>
    <row r="37" spans="1:38" ht="24.95" customHeight="1" x14ac:dyDescent="0.25">
      <c r="A37" s="243"/>
      <c r="B37" s="233" t="s">
        <v>275</v>
      </c>
      <c r="C37" s="233"/>
      <c r="D37" s="19"/>
      <c r="E37" s="19"/>
      <c r="F37" s="19"/>
      <c r="G37" s="19"/>
      <c r="H37" s="19"/>
      <c r="I37" s="19"/>
      <c r="J37" s="19" t="s">
        <v>279</v>
      </c>
      <c r="K37" s="19"/>
      <c r="L37" s="19"/>
      <c r="M37" s="19"/>
      <c r="N37" s="19"/>
      <c r="O37" s="19"/>
      <c r="P37" s="19"/>
      <c r="Q37" s="19" t="s">
        <v>279</v>
      </c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2"/>
      <c r="AJ37" s="72">
        <f>COUNTIF($D$21:$AH$21,"golfe")</f>
        <v>0</v>
      </c>
      <c r="AK37" s="10" t="s">
        <v>55</v>
      </c>
      <c r="AL37" s="223"/>
    </row>
    <row r="38" spans="1:38" ht="24.95" customHeight="1" x14ac:dyDescent="0.25">
      <c r="A38" s="243"/>
      <c r="B38" s="233" t="s">
        <v>303</v>
      </c>
      <c r="C38" s="233"/>
      <c r="D38" s="19"/>
      <c r="E38" s="19" t="s">
        <v>279</v>
      </c>
      <c r="F38" s="19" t="s">
        <v>279</v>
      </c>
      <c r="G38" s="19"/>
      <c r="H38" s="19"/>
      <c r="I38" s="19"/>
      <c r="J38" s="19"/>
      <c r="K38" s="19"/>
      <c r="L38" s="19" t="s">
        <v>279</v>
      </c>
      <c r="M38" s="19" t="s">
        <v>279</v>
      </c>
      <c r="N38" s="19"/>
      <c r="O38" s="19"/>
      <c r="P38" s="19"/>
      <c r="Q38" s="19"/>
      <c r="R38" s="19"/>
      <c r="S38" s="19" t="s">
        <v>279</v>
      </c>
      <c r="T38" s="19" t="s">
        <v>279</v>
      </c>
      <c r="U38" s="19"/>
      <c r="V38" s="19"/>
      <c r="W38" s="19"/>
      <c r="X38" s="19"/>
      <c r="Y38" s="19"/>
      <c r="Z38" s="19" t="s">
        <v>279</v>
      </c>
      <c r="AA38" s="19" t="s">
        <v>279</v>
      </c>
      <c r="AB38" s="19"/>
      <c r="AC38" s="19"/>
      <c r="AD38" s="19"/>
      <c r="AE38" s="19"/>
      <c r="AF38" s="19"/>
      <c r="AG38" s="19"/>
      <c r="AH38" s="19"/>
      <c r="AI38" s="12"/>
      <c r="AJ38" s="72">
        <f>COUNTIF($D$21:$AH$21,"canoagem")</f>
        <v>0</v>
      </c>
      <c r="AK38" s="10" t="s">
        <v>56</v>
      </c>
      <c r="AL38" s="223"/>
    </row>
    <row r="39" spans="1:38" ht="24.95" customHeight="1" x14ac:dyDescent="0.25">
      <c r="A39" s="243"/>
      <c r="B39" s="233"/>
      <c r="C39" s="233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15"/>
      <c r="AJ39" s="72">
        <f>COUNTIF($D$21:$AH$21,"remo")</f>
        <v>0</v>
      </c>
      <c r="AK39" s="10" t="s">
        <v>57</v>
      </c>
      <c r="AL39" s="223"/>
    </row>
    <row r="40" spans="1:38" ht="24.95" customHeight="1" x14ac:dyDescent="0.25">
      <c r="A40" s="243"/>
      <c r="B40" s="233"/>
      <c r="C40" s="233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12"/>
      <c r="AJ40" s="72">
        <f>COUNTIF($D$21:$AH$21,"surfing")</f>
        <v>0</v>
      </c>
      <c r="AK40" s="10" t="s">
        <v>58</v>
      </c>
      <c r="AL40" s="223"/>
    </row>
    <row r="41" spans="1:38" ht="24.95" customHeight="1" x14ac:dyDescent="0.25">
      <c r="A41" s="243"/>
      <c r="B41" s="233"/>
      <c r="C41" s="233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J41" s="72">
        <f>COUNTIF($D$21:$AH$21,"vela")</f>
        <v>0</v>
      </c>
      <c r="AK41" s="10" t="s">
        <v>59</v>
      </c>
      <c r="AL41" s="223"/>
    </row>
    <row r="42" spans="1:38" ht="24.95" customHeight="1" x14ac:dyDescent="0.25">
      <c r="AJ42" s="72">
        <f>COUNTIF($D$21:$AH$21,"canoagem e remo")</f>
        <v>0</v>
      </c>
      <c r="AK42" s="10" t="s">
        <v>60</v>
      </c>
      <c r="AL42" s="223"/>
    </row>
    <row r="43" spans="1:38" ht="24.95" customHeight="1" x14ac:dyDescent="0.25">
      <c r="AJ43" s="72">
        <f>COUNTIF($D$21:$AH$21,"canoagem e surfing")</f>
        <v>0</v>
      </c>
      <c r="AK43" s="10" t="s">
        <v>61</v>
      </c>
      <c r="AL43" s="223"/>
    </row>
    <row r="44" spans="1:38" ht="21.75" customHeight="1" x14ac:dyDescent="0.25">
      <c r="AJ44" s="72">
        <f>COUNTIF($D$21:$AH$21,"canoagem e vela")</f>
        <v>0</v>
      </c>
      <c r="AK44" s="10" t="s">
        <v>62</v>
      </c>
      <c r="AL44" s="223"/>
    </row>
    <row r="45" spans="1:38" ht="21.75" customHeight="1" x14ac:dyDescent="0.25">
      <c r="AJ45" s="72">
        <f>COUNTIF($D$21:$AH$21,"remo e surfing")</f>
        <v>0</v>
      </c>
      <c r="AK45" s="10" t="s">
        <v>63</v>
      </c>
      <c r="AL45" s="223"/>
    </row>
    <row r="46" spans="1:38" ht="21.75" customHeight="1" x14ac:dyDescent="0.25">
      <c r="AJ46" s="72">
        <f>COUNTIF($D$21:$AH$21,"remo e vela")</f>
        <v>0</v>
      </c>
      <c r="AK46" s="10" t="s">
        <v>64</v>
      </c>
      <c r="AL46" s="223"/>
    </row>
    <row r="47" spans="1:38" ht="21.75" customHeight="1" x14ac:dyDescent="0.25">
      <c r="AJ47" s="72">
        <f>COUNTIF($D$21:$AH$21,"surfing e vela")</f>
        <v>0</v>
      </c>
      <c r="AK47" s="10" t="s">
        <v>65</v>
      </c>
      <c r="AL47" s="223"/>
    </row>
    <row r="48" spans="1:38" ht="21.75" customHeight="1" x14ac:dyDescent="0.25">
      <c r="AJ48" s="72">
        <f>COUNTIF($D$21:$AH$21,"canoagem, remo e surfing")</f>
        <v>0</v>
      </c>
      <c r="AK48" s="10" t="s">
        <v>66</v>
      </c>
      <c r="AL48" s="223"/>
    </row>
    <row r="49" spans="35:38" ht="21.75" customHeight="1" x14ac:dyDescent="0.25">
      <c r="AJ49" s="72">
        <f>COUNTIF($D$21:$AH$21,"canoagem, remo e vela")</f>
        <v>0</v>
      </c>
      <c r="AK49" s="10" t="s">
        <v>67</v>
      </c>
      <c r="AL49" s="223"/>
    </row>
    <row r="50" spans="35:38" ht="21.75" customHeight="1" x14ac:dyDescent="0.25">
      <c r="AJ50" s="72">
        <f>COUNTIF($D$21:$AH$21,"remo, surfing e vela")</f>
        <v>0</v>
      </c>
      <c r="AK50" s="10" t="s">
        <v>68</v>
      </c>
      <c r="AL50" s="223"/>
    </row>
    <row r="51" spans="35:38" ht="21.75" customHeight="1" x14ac:dyDescent="0.25">
      <c r="AJ51" s="72">
        <f>COUNTIF($D$21:$AH$21,"canoagem, remo, surfing e vela")</f>
        <v>0</v>
      </c>
      <c r="AK51" s="10" t="s">
        <v>69</v>
      </c>
      <c r="AL51" s="223"/>
    </row>
    <row r="52" spans="35:38" ht="21.75" customHeight="1" thickBot="1" x14ac:dyDescent="0.3">
      <c r="AJ52" s="90">
        <f>COUNTIF($D$22:$AG$22,"Sim")</f>
        <v>0</v>
      </c>
      <c r="AK52" s="101" t="s">
        <v>37</v>
      </c>
      <c r="AL52" s="102"/>
    </row>
    <row r="53" spans="35:38" ht="21.75" customHeight="1" x14ac:dyDescent="0.25">
      <c r="AJ53" s="99" t="e">
        <f>AJ8/AJ21</f>
        <v>#DIV/0!</v>
      </c>
      <c r="AK53" s="88" t="s">
        <v>230</v>
      </c>
    </row>
    <row r="54" spans="35:38" ht="21.75" customHeight="1" thickBot="1" x14ac:dyDescent="0.3">
      <c r="AJ54" s="52" t="e">
        <f>AJ13/AJ21</f>
        <v>#DIV/0!</v>
      </c>
      <c r="AK54" s="53" t="s">
        <v>231</v>
      </c>
    </row>
    <row r="55" spans="35:38" ht="21.75" customHeight="1" thickBot="1" x14ac:dyDescent="0.3"/>
    <row r="56" spans="35:38" ht="18" customHeight="1" thickBot="1" x14ac:dyDescent="0.3">
      <c r="AJ56" s="1"/>
      <c r="AK56" s="103" t="s">
        <v>23</v>
      </c>
      <c r="AL56" s="4"/>
    </row>
    <row r="57" spans="35:38" ht="18" customHeight="1" x14ac:dyDescent="0.25">
      <c r="AJ57" s="25">
        <f>SUM($D$25:$AH$25)</f>
        <v>249</v>
      </c>
      <c r="AK57" s="89" t="s">
        <v>80</v>
      </c>
      <c r="AL57" s="225" t="s">
        <v>34</v>
      </c>
    </row>
    <row r="58" spans="35:38" ht="18" customHeight="1" x14ac:dyDescent="0.25">
      <c r="AJ58" s="26">
        <f>SUM($D$26:$AH$26)</f>
        <v>130</v>
      </c>
      <c r="AK58" s="2" t="s">
        <v>81</v>
      </c>
      <c r="AL58" s="224"/>
    </row>
    <row r="59" spans="35:38" ht="18" customHeight="1" x14ac:dyDescent="0.25">
      <c r="AJ59" s="26">
        <f>SUM($D$27:$AH$27)</f>
        <v>119</v>
      </c>
      <c r="AK59" s="2" t="s">
        <v>82</v>
      </c>
      <c r="AL59" s="224"/>
    </row>
    <row r="60" spans="35:38" ht="18" customHeight="1" thickBot="1" x14ac:dyDescent="0.3">
      <c r="AJ60" s="90">
        <f>SUM($D$28:$AH$28)</f>
        <v>0</v>
      </c>
      <c r="AK60" s="91" t="s">
        <v>84</v>
      </c>
      <c r="AL60" s="226"/>
    </row>
    <row r="61" spans="35:38" ht="18" customHeight="1" x14ac:dyDescent="0.25">
      <c r="AI61" s="14"/>
      <c r="AJ61" s="96">
        <f>COUNTIF($D$29:$AH$29,"1º ciclo")</f>
        <v>0</v>
      </c>
      <c r="AK61" s="63" t="s">
        <v>10</v>
      </c>
      <c r="AL61" s="224" t="s">
        <v>21</v>
      </c>
    </row>
    <row r="62" spans="35:38" ht="18" customHeight="1" x14ac:dyDescent="0.25">
      <c r="AI62" s="14"/>
      <c r="AJ62" s="26">
        <f>COUNTIF($D$29:$AG$29,"2º ciclo")</f>
        <v>0</v>
      </c>
      <c r="AK62" s="2" t="s">
        <v>11</v>
      </c>
      <c r="AL62" s="224"/>
    </row>
    <row r="63" spans="35:38" ht="18" customHeight="1" x14ac:dyDescent="0.25">
      <c r="AI63" s="14"/>
      <c r="AJ63" s="26">
        <f>COUNTIF($D$29:$AG$29,"3º ciclo")</f>
        <v>0</v>
      </c>
      <c r="AK63" s="2" t="s">
        <v>12</v>
      </c>
      <c r="AL63" s="224"/>
    </row>
    <row r="64" spans="35:38" ht="18" customHeight="1" x14ac:dyDescent="0.25">
      <c r="AI64" s="14"/>
      <c r="AJ64" s="26">
        <f>COUNTIF($D$29:$AH$29,"secundário")</f>
        <v>0</v>
      </c>
      <c r="AK64" s="2" t="s">
        <v>87</v>
      </c>
      <c r="AL64" s="224"/>
    </row>
    <row r="65" spans="29:38" ht="18" customHeight="1" x14ac:dyDescent="0.25">
      <c r="AI65" s="14"/>
      <c r="AJ65" s="26">
        <f>COUNTIF($D$29:$AH$29,"Profissional")</f>
        <v>0</v>
      </c>
      <c r="AK65" s="2" t="s">
        <v>85</v>
      </c>
      <c r="AL65" s="224"/>
    </row>
    <row r="66" spans="29:38" ht="18" customHeight="1" thickBot="1" x14ac:dyDescent="0.3">
      <c r="AI66" s="14"/>
      <c r="AJ66" s="97">
        <f>COUNTIF($D$29:$AH$29,"Vários")</f>
        <v>12</v>
      </c>
      <c r="AK66" s="27" t="s">
        <v>86</v>
      </c>
      <c r="AL66" s="224"/>
    </row>
    <row r="67" spans="29:38" ht="18" customHeight="1" x14ac:dyDescent="0.25">
      <c r="AJ67" s="70">
        <f>COUNTIF($D$30:$AH$30,"Sede")</f>
        <v>1</v>
      </c>
      <c r="AK67" s="89" t="s">
        <v>8</v>
      </c>
      <c r="AL67" s="227" t="s">
        <v>6</v>
      </c>
    </row>
    <row r="68" spans="29:38" ht="18" customHeight="1" x14ac:dyDescent="0.25">
      <c r="AJ68" s="72">
        <f>COUNTIF($D$30:$AH$30,"Outro")</f>
        <v>0</v>
      </c>
      <c r="AK68" s="2" t="s">
        <v>9</v>
      </c>
      <c r="AL68" s="228"/>
    </row>
    <row r="69" spans="29:38" ht="18" customHeight="1" thickBot="1" x14ac:dyDescent="0.3">
      <c r="AJ69" s="73">
        <f>COUNTIF($D$30:$AH$30,"Vários")</f>
        <v>11</v>
      </c>
      <c r="AK69" s="91" t="s">
        <v>75</v>
      </c>
      <c r="AL69" s="229"/>
    </row>
    <row r="70" spans="29:38" ht="18" customHeight="1" x14ac:dyDescent="0.25">
      <c r="AJ70" s="81">
        <f>COUNTIF($D$31:$AH$31,"atletismo")</f>
        <v>0</v>
      </c>
      <c r="AK70" s="92" t="s">
        <v>53</v>
      </c>
      <c r="AL70" s="223" t="s">
        <v>52</v>
      </c>
    </row>
    <row r="71" spans="29:38" ht="18" customHeight="1" x14ac:dyDescent="0.25">
      <c r="AJ71" s="72">
        <f>COUNTIF($D$31:$AH$31,"natação")</f>
        <v>0</v>
      </c>
      <c r="AK71" s="10" t="s">
        <v>54</v>
      </c>
      <c r="AL71" s="223"/>
    </row>
    <row r="72" spans="29:38" ht="18" customHeight="1" x14ac:dyDescent="0.25">
      <c r="AJ72" s="72">
        <f>COUNTIF($D$31:$AH$31,"golfe")</f>
        <v>0</v>
      </c>
      <c r="AK72" s="10" t="s">
        <v>55</v>
      </c>
      <c r="AL72" s="223"/>
    </row>
    <row r="73" spans="29:38" ht="18" customHeight="1" x14ac:dyDescent="0.25">
      <c r="AJ73" s="72">
        <f>COUNTIF($D$31:$AH$31,"canoagem")</f>
        <v>10</v>
      </c>
      <c r="AK73" s="10" t="s">
        <v>56</v>
      </c>
      <c r="AL73" s="223"/>
    </row>
    <row r="74" spans="29:38" ht="18" customHeight="1" x14ac:dyDescent="0.25">
      <c r="AJ74" s="72">
        <f>COUNTIF($D$31:$AH$31,"remo")</f>
        <v>0</v>
      </c>
      <c r="AK74" s="10" t="s">
        <v>57</v>
      </c>
      <c r="AL74" s="223"/>
    </row>
    <row r="75" spans="29:38" ht="18" customHeight="1" x14ac:dyDescent="0.25">
      <c r="AJ75" s="72">
        <f>COUNTIF($D$31:$AH$31,"surfing")</f>
        <v>0</v>
      </c>
      <c r="AK75" s="10" t="s">
        <v>58</v>
      </c>
      <c r="AL75" s="223"/>
    </row>
    <row r="76" spans="29:38" ht="18" customHeight="1" x14ac:dyDescent="0.25">
      <c r="AC76" s="14"/>
      <c r="AJ76" s="72">
        <f>COUNTIF($D$31:$AH$31,"vela")</f>
        <v>0</v>
      </c>
      <c r="AK76" s="10" t="s">
        <v>59</v>
      </c>
      <c r="AL76" s="223"/>
    </row>
    <row r="77" spans="29:38" ht="18" customHeight="1" x14ac:dyDescent="0.25">
      <c r="AC77" s="14"/>
      <c r="AJ77" s="72">
        <f>COUNTIF($D$31:$AH$31,"atletismo")</f>
        <v>0</v>
      </c>
      <c r="AK77" s="10" t="s">
        <v>60</v>
      </c>
      <c r="AL77" s="223"/>
    </row>
    <row r="78" spans="29:38" ht="18" customHeight="1" x14ac:dyDescent="0.25">
      <c r="AC78" s="14"/>
      <c r="AJ78" s="72">
        <f>COUNTIF($D$31:$AH$31,"canoagem e surfing")</f>
        <v>0</v>
      </c>
      <c r="AK78" s="10" t="s">
        <v>61</v>
      </c>
      <c r="AL78" s="223"/>
    </row>
    <row r="79" spans="29:38" ht="18" customHeight="1" x14ac:dyDescent="0.25">
      <c r="AJ79" s="72">
        <f>COUNTIF($D$31:$AH$31,"canoagem e vela")</f>
        <v>2</v>
      </c>
      <c r="AK79" s="10" t="s">
        <v>62</v>
      </c>
      <c r="AL79" s="223"/>
    </row>
    <row r="80" spans="29:38" ht="18" customHeight="1" x14ac:dyDescent="0.25">
      <c r="AC80" s="61"/>
      <c r="AJ80" s="72">
        <f>COUNTIF($D$31:$AH$31,"remo e surfing")</f>
        <v>0</v>
      </c>
      <c r="AK80" s="10" t="s">
        <v>63</v>
      </c>
      <c r="AL80" s="223"/>
    </row>
    <row r="81" spans="29:38" ht="18" customHeight="1" x14ac:dyDescent="0.25">
      <c r="AC81" s="61"/>
      <c r="AJ81" s="72">
        <f>COUNTIF($D$31:$AH$31,"remo e vela")</f>
        <v>0</v>
      </c>
      <c r="AK81" s="10" t="s">
        <v>64</v>
      </c>
      <c r="AL81" s="223"/>
    </row>
    <row r="82" spans="29:38" ht="18" customHeight="1" x14ac:dyDescent="0.25">
      <c r="AC82" s="61"/>
      <c r="AJ82" s="72">
        <f>COUNTIF($D$31:$AH$31,"surfing e vela")</f>
        <v>0</v>
      </c>
      <c r="AK82" s="10" t="s">
        <v>65</v>
      </c>
      <c r="AL82" s="223"/>
    </row>
    <row r="83" spans="29:38" ht="18" customHeight="1" x14ac:dyDescent="0.25">
      <c r="AC83" s="61"/>
      <c r="AJ83" s="72">
        <f>COUNTIF($D$31:$AH$31,"canoagem, remo e surfing")</f>
        <v>0</v>
      </c>
      <c r="AK83" s="10" t="s">
        <v>66</v>
      </c>
      <c r="AL83" s="223"/>
    </row>
    <row r="84" spans="29:38" ht="18" customHeight="1" x14ac:dyDescent="0.25">
      <c r="AC84" s="61"/>
      <c r="AJ84" s="72">
        <f>COUNTIF($D$31:$AH$31,"canoagem, remo e vela")</f>
        <v>0</v>
      </c>
      <c r="AK84" s="10" t="s">
        <v>67</v>
      </c>
      <c r="AL84" s="223"/>
    </row>
    <row r="85" spans="29:38" ht="18" customHeight="1" x14ac:dyDescent="0.25">
      <c r="AC85" s="61"/>
      <c r="AJ85" s="72">
        <f>COUNTIF($D$31:$AH$31,"remo, surfing e vela")</f>
        <v>0</v>
      </c>
      <c r="AK85" s="10" t="s">
        <v>68</v>
      </c>
      <c r="AL85" s="223"/>
    </row>
    <row r="86" spans="29:38" ht="18" customHeight="1" thickBot="1" x14ac:dyDescent="0.3">
      <c r="AC86" s="61"/>
      <c r="AJ86" s="82">
        <f>COUNTIF($D$31:$AH$31,"canoagem, remo, surfing e vela")</f>
        <v>0</v>
      </c>
      <c r="AK86" s="93" t="s">
        <v>69</v>
      </c>
      <c r="AL86" s="223"/>
    </row>
    <row r="87" spans="29:38" ht="18" customHeight="1" x14ac:dyDescent="0.25">
      <c r="AJ87" s="25">
        <f>SUM(D32:AH32)</f>
        <v>16</v>
      </c>
      <c r="AK87" s="89" t="s">
        <v>233</v>
      </c>
      <c r="AL87" s="230" t="s">
        <v>20</v>
      </c>
    </row>
    <row r="88" spans="29:38" ht="18" customHeight="1" thickBot="1" x14ac:dyDescent="0.3">
      <c r="AJ88" s="90">
        <f>COUNTA(D34:AH41)</f>
        <v>16</v>
      </c>
      <c r="AK88" s="91" t="s">
        <v>237</v>
      </c>
      <c r="AL88" s="231"/>
    </row>
    <row r="89" spans="29:38" ht="18" customHeight="1" thickBot="1" x14ac:dyDescent="0.3">
      <c r="AJ89" s="98">
        <f>COUNTA(D32:AH32)</f>
        <v>10</v>
      </c>
      <c r="AK89" s="215" t="s">
        <v>51</v>
      </c>
      <c r="AL89" s="216"/>
    </row>
    <row r="90" spans="29:38" ht="18" customHeight="1" x14ac:dyDescent="0.25">
      <c r="AJ90" s="94">
        <f>AJ57/AJ89</f>
        <v>24.9</v>
      </c>
      <c r="AK90" s="95" t="s">
        <v>232</v>
      </c>
      <c r="AL90" s="62"/>
    </row>
    <row r="91" spans="29:38" ht="18" customHeight="1" x14ac:dyDescent="0.25">
      <c r="AJ91" s="55">
        <f>AJ88/AJ89</f>
        <v>1.6</v>
      </c>
      <c r="AK91" s="56" t="s">
        <v>235</v>
      </c>
      <c r="AL91" s="232"/>
    </row>
    <row r="92" spans="29:38" ht="18" customHeight="1" x14ac:dyDescent="0.25">
      <c r="AJ92" s="55">
        <f>AJ88/AJ89</f>
        <v>1.6</v>
      </c>
      <c r="AK92" s="57" t="s">
        <v>236</v>
      </c>
      <c r="AL92" s="232"/>
    </row>
    <row r="93" spans="29:38" ht="18" customHeight="1" x14ac:dyDescent="0.25">
      <c r="AJ93" s="55">
        <f>AJ57/AJ87</f>
        <v>15.5625</v>
      </c>
      <c r="AK93" s="56" t="s">
        <v>238</v>
      </c>
      <c r="AL93" s="62"/>
    </row>
  </sheetData>
  <mergeCells count="63">
    <mergeCell ref="A7:K7"/>
    <mergeCell ref="L7:N7"/>
    <mergeCell ref="O7:AB7"/>
    <mergeCell ref="AC7:AH7"/>
    <mergeCell ref="A5:AH5"/>
    <mergeCell ref="A6:K6"/>
    <mergeCell ref="L6:N6"/>
    <mergeCell ref="O6:AB6"/>
    <mergeCell ref="AC6:AH6"/>
    <mergeCell ref="A8:B9"/>
    <mergeCell ref="C8:C9"/>
    <mergeCell ref="D8:AH8"/>
    <mergeCell ref="AL8:AL12"/>
    <mergeCell ref="A10:A23"/>
    <mergeCell ref="B10:C10"/>
    <mergeCell ref="B11:C11"/>
    <mergeCell ref="B12:C12"/>
    <mergeCell ref="B13:C13"/>
    <mergeCell ref="AL13:AL14"/>
    <mergeCell ref="B14:C14"/>
    <mergeCell ref="B15:C15"/>
    <mergeCell ref="AL15:AL20"/>
    <mergeCell ref="B16:C16"/>
    <mergeCell ref="B17:C17"/>
    <mergeCell ref="B18:C18"/>
    <mergeCell ref="B19:C19"/>
    <mergeCell ref="B20:C20"/>
    <mergeCell ref="B21:C21"/>
    <mergeCell ref="AK21:AL21"/>
    <mergeCell ref="B22:C22"/>
    <mergeCell ref="AL22:AL24"/>
    <mergeCell ref="B23:C23"/>
    <mergeCell ref="D23:AH23"/>
    <mergeCell ref="A24:B24"/>
    <mergeCell ref="A25:A41"/>
    <mergeCell ref="B25:C25"/>
    <mergeCell ref="AL25:AL31"/>
    <mergeCell ref="B26:C26"/>
    <mergeCell ref="B27:C27"/>
    <mergeCell ref="B28:C28"/>
    <mergeCell ref="B29:C29"/>
    <mergeCell ref="B30:C30"/>
    <mergeCell ref="B31:C31"/>
    <mergeCell ref="B32:C32"/>
    <mergeCell ref="AL32:AL34"/>
    <mergeCell ref="B33:C33"/>
    <mergeCell ref="D33:AH33"/>
    <mergeCell ref="B34:C34"/>
    <mergeCell ref="B35:C35"/>
    <mergeCell ref="AL35:AL51"/>
    <mergeCell ref="B36:C36"/>
    <mergeCell ref="B37:C37"/>
    <mergeCell ref="B38:C38"/>
    <mergeCell ref="B39:C39"/>
    <mergeCell ref="AL87:AL88"/>
    <mergeCell ref="AK89:AL89"/>
    <mergeCell ref="AL91:AL92"/>
    <mergeCell ref="B40:C40"/>
    <mergeCell ref="B41:C41"/>
    <mergeCell ref="AL57:AL60"/>
    <mergeCell ref="AL61:AL66"/>
    <mergeCell ref="AL67:AL69"/>
    <mergeCell ref="AL70:AL86"/>
  </mergeCells>
  <conditionalFormatting sqref="D32:AH32">
    <cfRule type="containsBlanks" dxfId="0" priority="1">
      <formula>LEN(TRIM(D32))=0</formula>
    </cfRule>
  </conditionalFormatting>
  <pageMargins left="0.25" right="0.25" top="0.75" bottom="0.75" header="0.3" footer="0.3"/>
  <pageSetup paperSize="9" scale="46" orientation="landscape" r:id="rId1"/>
  <ignoredErrors>
    <ignoredError sqref="A7 L7 O7 AC7" unlockedFormula="1"/>
  </ignoredErrors>
  <drawing r:id="rId2"/>
  <legacyDrawing r:id="rId3"/>
  <oleObjects>
    <mc:AlternateContent xmlns:mc="http://schemas.openxmlformats.org/markup-compatibility/2006">
      <mc:Choice Requires="x14">
        <oleObject progId="Word.Picture.8" shapeId="66561" r:id="rId4">
          <objectPr defaultSize="0" autoPict="0" r:id="rId5">
            <anchor moveWithCells="1" sizeWithCells="1">
              <from>
                <xdr:col>28</xdr:col>
                <xdr:colOff>171450</xdr:colOff>
                <xdr:row>0</xdr:row>
                <xdr:rowOff>133350</xdr:rowOff>
              </from>
              <to>
                <xdr:col>32</xdr:col>
                <xdr:colOff>19050</xdr:colOff>
                <xdr:row>3</xdr:row>
                <xdr:rowOff>57150</xdr:rowOff>
              </to>
            </anchor>
          </objectPr>
        </oleObject>
      </mc:Choice>
      <mc:Fallback>
        <oleObject progId="Word.Picture.8" shapeId="66561" r:id="rId4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C00-000000000000}">
          <x14:formula1>
            <xm:f>dados_1!$B$2:$B$7</xm:f>
          </x14:formula1>
          <xm:sqref>D17:AH17 D29:AH29</xm:sqref>
        </x14:dataValidation>
        <x14:dataValidation type="list" allowBlank="1" showInputMessage="1" showErrorMessage="1" xr:uid="{00000000-0002-0000-0C00-000001000000}">
          <x14:formula1>
            <xm:f>dados_1!$B$9:$B$11</xm:f>
          </x14:formula1>
          <xm:sqref>D18:AH18 D30:AH30</xm:sqref>
        </x14:dataValidation>
        <x14:dataValidation type="list" allowBlank="1" showInputMessage="1" showErrorMessage="1" xr:uid="{00000000-0002-0000-0C00-000002000000}">
          <x14:formula1>
            <xm:f>dados_1!$B$13:$B$19</xm:f>
          </x14:formula1>
          <xm:sqref>D19:AH19</xm:sqref>
        </x14:dataValidation>
        <x14:dataValidation type="list" allowBlank="1" showInputMessage="1" showErrorMessage="1" xr:uid="{00000000-0002-0000-0C00-000003000000}">
          <x14:formula1>
            <xm:f>dados_1!$B$22:$B$24</xm:f>
          </x14:formula1>
          <xm:sqref>D20:AH20</xm:sqref>
        </x14:dataValidation>
        <x14:dataValidation type="list" allowBlank="1" showInputMessage="1" showErrorMessage="1" xr:uid="{00000000-0002-0000-0C00-000004000000}">
          <x14:formula1>
            <xm:f>dados_1!$B$26:$B$27</xm:f>
          </x14:formula1>
          <xm:sqref>D22:AH22</xm:sqref>
        </x14:dataValidation>
        <x14:dataValidation type="list" allowBlank="1" showInputMessage="1" showErrorMessage="1" xr:uid="{00000000-0002-0000-0C00-000005000000}">
          <x14:formula1>
            <xm:f>dados_1!$E$3:$E$19</xm:f>
          </x14:formula1>
          <xm:sqref>D21:AH21 D31:AH31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  <pageSetUpPr fitToPage="1"/>
  </sheetPr>
  <dimension ref="B3:Q95"/>
  <sheetViews>
    <sheetView showGridLines="0" tabSelected="1" topLeftCell="A76" zoomScale="70" zoomScaleNormal="70" zoomScaleSheetLayoutView="70" workbookViewId="0">
      <selection activeCell="O92" sqref="O92:O95"/>
    </sheetView>
  </sheetViews>
  <sheetFormatPr defaultColWidth="9.140625" defaultRowHeight="15" x14ac:dyDescent="0.25"/>
  <cols>
    <col min="1" max="1" width="9.140625" style="7" customWidth="1"/>
    <col min="2" max="2" width="7.28515625" style="6" bestFit="1" customWidth="1"/>
    <col min="3" max="3" width="8.28515625" style="21" bestFit="1" customWidth="1"/>
    <col min="4" max="5" width="9.28515625" style="21" customWidth="1"/>
    <col min="6" max="15" width="9.28515625" style="7" customWidth="1"/>
    <col min="16" max="16" width="51" style="7" bestFit="1" customWidth="1"/>
    <col min="17" max="17" width="20" style="7" bestFit="1" customWidth="1"/>
    <col min="18" max="16384" width="9.140625" style="7"/>
  </cols>
  <sheetData>
    <row r="3" spans="2:17" ht="15.75" thickBot="1" x14ac:dyDescent="0.3"/>
    <row r="4" spans="2:17" x14ac:dyDescent="0.25">
      <c r="D4" s="299" t="s">
        <v>273</v>
      </c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1"/>
    </row>
    <row r="5" spans="2:17" ht="57" customHeight="1" thickBot="1" x14ac:dyDescent="0.3">
      <c r="D5" s="315" t="s">
        <v>88</v>
      </c>
      <c r="E5" s="316"/>
      <c r="F5" s="316"/>
      <c r="G5" s="316"/>
      <c r="H5" s="316"/>
      <c r="I5" s="316"/>
      <c r="J5" s="316"/>
      <c r="K5" s="316"/>
      <c r="L5" s="317"/>
      <c r="M5" s="310" t="s">
        <v>89</v>
      </c>
      <c r="N5" s="311"/>
      <c r="O5" s="310" t="s">
        <v>239</v>
      </c>
      <c r="P5" s="311"/>
      <c r="Q5" s="140" t="s">
        <v>52</v>
      </c>
    </row>
    <row r="6" spans="2:17" ht="64.5" customHeight="1" thickBot="1" x14ac:dyDescent="0.3">
      <c r="D6" s="318" t="str">
        <f>set!A7</f>
        <v>Escolas de Vagos GEPE 118971 UO 161070</v>
      </c>
      <c r="E6" s="312"/>
      <c r="F6" s="312"/>
      <c r="G6" s="312"/>
      <c r="H6" s="312"/>
      <c r="I6" s="312"/>
      <c r="J6" s="312"/>
      <c r="K6" s="312"/>
      <c r="L6" s="312"/>
      <c r="M6" s="313">
        <f>set!P7</f>
        <v>0</v>
      </c>
      <c r="N6" s="314"/>
      <c r="O6" s="312">
        <f>set!O7</f>
        <v>0</v>
      </c>
      <c r="P6" s="312"/>
      <c r="Q6" s="141" t="str">
        <f>set!AC7</f>
        <v>canoagem, remo e vela</v>
      </c>
    </row>
    <row r="7" spans="2:17" ht="29.25" customHeight="1" x14ac:dyDescent="0.25">
      <c r="C7" s="1"/>
      <c r="D7" s="281" t="s">
        <v>5</v>
      </c>
      <c r="E7" s="282"/>
      <c r="F7" s="282"/>
      <c r="G7" s="282"/>
      <c r="H7" s="282"/>
      <c r="I7" s="308"/>
      <c r="J7" s="308"/>
      <c r="K7" s="308"/>
      <c r="L7" s="308"/>
      <c r="M7" s="308"/>
      <c r="N7" s="308"/>
      <c r="O7" s="283"/>
      <c r="Q7" s="21"/>
    </row>
    <row r="8" spans="2:17" ht="29.25" customHeight="1" thickBot="1" x14ac:dyDescent="0.3">
      <c r="C8" s="1"/>
      <c r="D8" s="121" t="s">
        <v>249</v>
      </c>
      <c r="E8" s="58" t="s">
        <v>250</v>
      </c>
      <c r="F8" s="58" t="s">
        <v>251</v>
      </c>
      <c r="G8" s="58" t="s">
        <v>252</v>
      </c>
      <c r="H8" s="58" t="s">
        <v>253</v>
      </c>
      <c r="I8" s="58" t="s">
        <v>244</v>
      </c>
      <c r="J8" s="58" t="s">
        <v>245</v>
      </c>
      <c r="K8" s="58" t="s">
        <v>246</v>
      </c>
      <c r="L8" s="58" t="s">
        <v>247</v>
      </c>
      <c r="M8" s="58" t="s">
        <v>248</v>
      </c>
      <c r="N8" s="58" t="s">
        <v>254</v>
      </c>
      <c r="O8" s="122" t="s">
        <v>242</v>
      </c>
      <c r="P8" s="84"/>
      <c r="Q8" s="21"/>
    </row>
    <row r="9" spans="2:17" ht="28.5" customHeight="1" x14ac:dyDescent="0.25">
      <c r="B9" s="9"/>
      <c r="C9" s="64"/>
      <c r="D9" s="70">
        <f>set!AJ8</f>
        <v>41</v>
      </c>
      <c r="E9" s="71">
        <f>out!AJ8</f>
        <v>341</v>
      </c>
      <c r="F9" s="71">
        <f>nov!AJ8</f>
        <v>297</v>
      </c>
      <c r="G9" s="71">
        <f>dez!AJ8</f>
        <v>0</v>
      </c>
      <c r="H9" s="71">
        <f>jan!AJ8</f>
        <v>0</v>
      </c>
      <c r="I9" s="71">
        <f>fev!AJ8</f>
        <v>0</v>
      </c>
      <c r="J9" s="71">
        <f>mar!AJ8</f>
        <v>51</v>
      </c>
      <c r="K9" s="71">
        <f>abr!AJ8</f>
        <v>205</v>
      </c>
      <c r="L9" s="71">
        <f>mai!AJ8</f>
        <v>303</v>
      </c>
      <c r="M9" s="71">
        <f>jun!AJ8</f>
        <v>918</v>
      </c>
      <c r="N9" s="149">
        <f>jul!AJ8</f>
        <v>0</v>
      </c>
      <c r="O9" s="145">
        <f>SUM(D9:N9)</f>
        <v>2156</v>
      </c>
      <c r="P9" s="107" t="s">
        <v>80</v>
      </c>
      <c r="Q9" s="291" t="s">
        <v>34</v>
      </c>
    </row>
    <row r="10" spans="2:17" ht="28.5" customHeight="1" x14ac:dyDescent="0.25">
      <c r="B10" s="9"/>
      <c r="C10" s="64"/>
      <c r="D10" s="72">
        <f>set!AJ9</f>
        <v>21</v>
      </c>
      <c r="E10" s="146">
        <f>out!AJ9</f>
        <v>175</v>
      </c>
      <c r="F10" s="146">
        <f>nov!AJ9</f>
        <v>144</v>
      </c>
      <c r="G10" s="146">
        <f>dez!AJ9</f>
        <v>0</v>
      </c>
      <c r="H10" s="146">
        <f>jan!AJ9</f>
        <v>0</v>
      </c>
      <c r="I10" s="146">
        <f>fev!AJ9</f>
        <v>0</v>
      </c>
      <c r="J10" s="146">
        <f>mar!AJ9</f>
        <v>0</v>
      </c>
      <c r="K10" s="146">
        <f>abr!AJ9</f>
        <v>99</v>
      </c>
      <c r="L10" s="146">
        <f>mai!AJ9</f>
        <v>158</v>
      </c>
      <c r="M10" s="146">
        <f>jun!AJ9</f>
        <v>468</v>
      </c>
      <c r="N10" s="150">
        <f>jul!AJ9</f>
        <v>0</v>
      </c>
      <c r="O10" s="147">
        <f t="shared" ref="O10:O55" si="0">SUM(D10:N10)</f>
        <v>1065</v>
      </c>
      <c r="P10" s="24" t="s">
        <v>81</v>
      </c>
      <c r="Q10" s="292"/>
    </row>
    <row r="11" spans="2:17" ht="28.5" customHeight="1" x14ac:dyDescent="0.25">
      <c r="B11" s="65"/>
      <c r="C11" s="64"/>
      <c r="D11" s="72">
        <f>set!AJ10</f>
        <v>20</v>
      </c>
      <c r="E11" s="146">
        <f>out!AJ10</f>
        <v>166</v>
      </c>
      <c r="F11" s="146">
        <f>nov!AJ10</f>
        <v>153</v>
      </c>
      <c r="G11" s="146">
        <f>dez!AJ10</f>
        <v>0</v>
      </c>
      <c r="H11" s="146">
        <f>jan!AJ10</f>
        <v>0</v>
      </c>
      <c r="I11" s="146">
        <f>fev!AJ10</f>
        <v>0</v>
      </c>
      <c r="J11" s="146">
        <f>mar!AJ10</f>
        <v>51</v>
      </c>
      <c r="K11" s="146">
        <f>abr!AJ10</f>
        <v>106</v>
      </c>
      <c r="L11" s="146">
        <f>mai!AJ10</f>
        <v>145</v>
      </c>
      <c r="M11" s="146">
        <f>jun!AJ10</f>
        <v>460</v>
      </c>
      <c r="N11" s="150">
        <f>jul!AJ10</f>
        <v>0</v>
      </c>
      <c r="O11" s="147">
        <f t="shared" si="0"/>
        <v>1101</v>
      </c>
      <c r="P11" s="24" t="s">
        <v>82</v>
      </c>
      <c r="Q11" s="292"/>
    </row>
    <row r="12" spans="2:17" ht="28.5" customHeight="1" x14ac:dyDescent="0.25">
      <c r="B12" s="65"/>
      <c r="C12" s="64"/>
      <c r="D12" s="72">
        <f>set!AJ11</f>
        <v>0</v>
      </c>
      <c r="E12" s="146">
        <f>out!AJ11</f>
        <v>10</v>
      </c>
      <c r="F12" s="146">
        <f>nov!AJ11</f>
        <v>12</v>
      </c>
      <c r="G12" s="146">
        <f>dez!AJ11</f>
        <v>0</v>
      </c>
      <c r="H12" s="146">
        <f>jan!AJ11</f>
        <v>0</v>
      </c>
      <c r="I12" s="146">
        <f>fev!AJ11</f>
        <v>0</v>
      </c>
      <c r="J12" s="146">
        <f>mar!AJ11</f>
        <v>0</v>
      </c>
      <c r="K12" s="146">
        <f>abr!AJ11</f>
        <v>3</v>
      </c>
      <c r="L12" s="146">
        <f>mai!AJ11</f>
        <v>8</v>
      </c>
      <c r="M12" s="146">
        <f>jun!AJ11</f>
        <v>27</v>
      </c>
      <c r="N12" s="150">
        <f>jul!AJ11</f>
        <v>0</v>
      </c>
      <c r="O12" s="147">
        <f t="shared" si="0"/>
        <v>60</v>
      </c>
      <c r="P12" s="24" t="s">
        <v>84</v>
      </c>
      <c r="Q12" s="292"/>
    </row>
    <row r="13" spans="2:17" ht="28.5" customHeight="1" thickBot="1" x14ac:dyDescent="0.3">
      <c r="B13" s="65"/>
      <c r="C13" s="64"/>
      <c r="D13" s="73">
        <f>set!AJ12</f>
        <v>2</v>
      </c>
      <c r="E13" s="74">
        <f>out!AJ12</f>
        <v>16</v>
      </c>
      <c r="F13" s="74">
        <f>nov!AJ12</f>
        <v>11</v>
      </c>
      <c r="G13" s="74">
        <f>dez!AJ12</f>
        <v>0</v>
      </c>
      <c r="H13" s="74">
        <f>jan!AJ12</f>
        <v>0</v>
      </c>
      <c r="I13" s="74">
        <f>fev!AJ12</f>
        <v>0</v>
      </c>
      <c r="J13" s="74">
        <f>mar!AJ12</f>
        <v>0</v>
      </c>
      <c r="K13" s="74">
        <f>abr!AJ12</f>
        <v>2</v>
      </c>
      <c r="L13" s="74">
        <f>mai!AJ12</f>
        <v>0</v>
      </c>
      <c r="M13" s="74">
        <f>jun!AJ12</f>
        <v>2</v>
      </c>
      <c r="N13" s="151">
        <f>jul!AJ12</f>
        <v>0</v>
      </c>
      <c r="O13" s="148">
        <f t="shared" si="0"/>
        <v>33</v>
      </c>
      <c r="P13" s="108" t="s">
        <v>50</v>
      </c>
      <c r="Q13" s="293"/>
    </row>
    <row r="14" spans="2:17" ht="28.5" customHeight="1" x14ac:dyDescent="0.25">
      <c r="B14" s="65"/>
      <c r="C14" s="64"/>
      <c r="D14" s="70">
        <f>set!AJ13</f>
        <v>2</v>
      </c>
      <c r="E14" s="71">
        <f>out!AJ13</f>
        <v>11</v>
      </c>
      <c r="F14" s="71">
        <f>nov!AJ13</f>
        <v>11</v>
      </c>
      <c r="G14" s="71">
        <f>dez!AJ13</f>
        <v>0</v>
      </c>
      <c r="H14" s="71">
        <f>jan!AJ13</f>
        <v>0</v>
      </c>
      <c r="I14" s="71">
        <f>fev!AJ13</f>
        <v>0</v>
      </c>
      <c r="J14" s="71">
        <f>mar!AJ13</f>
        <v>2</v>
      </c>
      <c r="K14" s="71">
        <f>abr!AJ13</f>
        <v>5</v>
      </c>
      <c r="L14" s="71">
        <f>mai!AJ13</f>
        <v>10</v>
      </c>
      <c r="M14" s="71">
        <f>jun!AJ13</f>
        <v>40</v>
      </c>
      <c r="N14" s="149">
        <f>jul!AJ13</f>
        <v>0</v>
      </c>
      <c r="O14" s="145">
        <f t="shared" si="0"/>
        <v>81</v>
      </c>
      <c r="P14" s="109" t="s">
        <v>7</v>
      </c>
      <c r="Q14" s="294" t="s">
        <v>20</v>
      </c>
    </row>
    <row r="15" spans="2:17" ht="28.5" customHeight="1" thickBot="1" x14ac:dyDescent="0.3">
      <c r="B15" s="65"/>
      <c r="C15" s="64"/>
      <c r="D15" s="73">
        <f>set!AJ14</f>
        <v>2</v>
      </c>
      <c r="E15" s="74">
        <f>out!AJ14</f>
        <v>17</v>
      </c>
      <c r="F15" s="74">
        <f>nov!AJ14</f>
        <v>17</v>
      </c>
      <c r="G15" s="74">
        <f>dez!AJ14</f>
        <v>0</v>
      </c>
      <c r="H15" s="74">
        <f>jan!AJ14</f>
        <v>0</v>
      </c>
      <c r="I15" s="74">
        <f>fev!AJ14</f>
        <v>0</v>
      </c>
      <c r="J15" s="74">
        <f>mar!AJ14</f>
        <v>2</v>
      </c>
      <c r="K15" s="74">
        <f>abr!AJ14</f>
        <v>8</v>
      </c>
      <c r="L15" s="74">
        <f>mai!AJ14</f>
        <v>13</v>
      </c>
      <c r="M15" s="74">
        <f>jun!AJ14</f>
        <v>58</v>
      </c>
      <c r="N15" s="151">
        <f>jul!AJ14</f>
        <v>0</v>
      </c>
      <c r="O15" s="148">
        <f t="shared" si="0"/>
        <v>117</v>
      </c>
      <c r="P15" s="110" t="s">
        <v>19</v>
      </c>
      <c r="Q15" s="295"/>
    </row>
    <row r="16" spans="2:17" ht="28.5" customHeight="1" x14ac:dyDescent="0.25">
      <c r="B16" s="65"/>
      <c r="C16" s="64"/>
      <c r="D16" s="70">
        <f>set!AJ15</f>
        <v>0</v>
      </c>
      <c r="E16" s="71">
        <f>out!AJ15</f>
        <v>0</v>
      </c>
      <c r="F16" s="71">
        <f>nov!AJ15</f>
        <v>3</v>
      </c>
      <c r="G16" s="71">
        <f>dez!AJ15</f>
        <v>0</v>
      </c>
      <c r="H16" s="71">
        <f>jan!AJ15</f>
        <v>0</v>
      </c>
      <c r="I16" s="71">
        <f>fev!AJ15</f>
        <v>0</v>
      </c>
      <c r="J16" s="71">
        <f>mar!AJ15</f>
        <v>0</v>
      </c>
      <c r="K16" s="71">
        <f>abr!AJ15</f>
        <v>0</v>
      </c>
      <c r="L16" s="71">
        <f>mai!AJ15</f>
        <v>0</v>
      </c>
      <c r="M16" s="71">
        <f>jun!AJ15</f>
        <v>3</v>
      </c>
      <c r="N16" s="149">
        <f>jul!AJ15</f>
        <v>0</v>
      </c>
      <c r="O16" s="145">
        <f>SUM('Ação Formação_1'!D17:N17)</f>
        <v>20</v>
      </c>
      <c r="P16" s="107" t="s">
        <v>10</v>
      </c>
      <c r="Q16" s="291" t="s">
        <v>21</v>
      </c>
    </row>
    <row r="17" spans="2:17" ht="28.5" customHeight="1" x14ac:dyDescent="0.25">
      <c r="B17" s="65"/>
      <c r="C17" s="64"/>
      <c r="D17" s="72">
        <f>set!AJ16</f>
        <v>0</v>
      </c>
      <c r="E17" s="146">
        <f>out!AJ16</f>
        <v>4</v>
      </c>
      <c r="F17" s="146">
        <f>nov!AJ16</f>
        <v>1</v>
      </c>
      <c r="G17" s="146">
        <f>dez!AJ16</f>
        <v>0</v>
      </c>
      <c r="H17" s="146">
        <f>jan!AJ16</f>
        <v>0</v>
      </c>
      <c r="I17" s="146">
        <f>fev!AJ16</f>
        <v>0</v>
      </c>
      <c r="J17" s="146">
        <f>mar!AJ16</f>
        <v>0</v>
      </c>
      <c r="K17" s="146">
        <f>abr!AJ16</f>
        <v>2</v>
      </c>
      <c r="L17" s="146">
        <f>mai!AJ16</f>
        <v>4</v>
      </c>
      <c r="M17" s="146">
        <f>jun!AJ16</f>
        <v>4</v>
      </c>
      <c r="N17" s="150">
        <f>jul!AJ16</f>
        <v>0</v>
      </c>
      <c r="O17" s="147">
        <f t="shared" si="0"/>
        <v>15</v>
      </c>
      <c r="P17" s="24" t="s">
        <v>11</v>
      </c>
      <c r="Q17" s="292"/>
    </row>
    <row r="18" spans="2:17" ht="28.5" customHeight="1" x14ac:dyDescent="0.25">
      <c r="B18" s="65"/>
      <c r="C18" s="64"/>
      <c r="D18" s="72">
        <f>set!AJ17</f>
        <v>2</v>
      </c>
      <c r="E18" s="146">
        <f>out!AJ17</f>
        <v>2</v>
      </c>
      <c r="F18" s="146">
        <f>nov!AJ17</f>
        <v>2</v>
      </c>
      <c r="G18" s="146">
        <f>dez!AJ17</f>
        <v>0</v>
      </c>
      <c r="H18" s="146">
        <f>jan!AJ17</f>
        <v>0</v>
      </c>
      <c r="I18" s="146">
        <f>fev!AJ17</f>
        <v>0</v>
      </c>
      <c r="J18" s="146">
        <f>mar!AJ17</f>
        <v>0</v>
      </c>
      <c r="K18" s="146">
        <f>abr!AJ17</f>
        <v>1</v>
      </c>
      <c r="L18" s="146">
        <f>mai!AJ17</f>
        <v>4</v>
      </c>
      <c r="M18" s="146">
        <f>jun!AJ17</f>
        <v>0</v>
      </c>
      <c r="N18" s="150">
        <f>jul!AJ17</f>
        <v>0</v>
      </c>
      <c r="O18" s="147">
        <f t="shared" si="0"/>
        <v>11</v>
      </c>
      <c r="P18" s="24" t="s">
        <v>12</v>
      </c>
      <c r="Q18" s="292"/>
    </row>
    <row r="19" spans="2:17" ht="28.5" customHeight="1" x14ac:dyDescent="0.25">
      <c r="B19" s="9"/>
      <c r="C19" s="64"/>
      <c r="D19" s="72">
        <f>set!AJ18</f>
        <v>0</v>
      </c>
      <c r="E19" s="146">
        <f>out!AJ18</f>
        <v>3</v>
      </c>
      <c r="F19" s="146">
        <f>nov!AJ18</f>
        <v>2</v>
      </c>
      <c r="G19" s="146">
        <f>dez!AJ18</f>
        <v>0</v>
      </c>
      <c r="H19" s="146">
        <f>jan!AJ18</f>
        <v>0</v>
      </c>
      <c r="I19" s="146">
        <f>fev!AJ18</f>
        <v>0</v>
      </c>
      <c r="J19" s="146">
        <f>mar!AJ18</f>
        <v>0</v>
      </c>
      <c r="K19" s="146">
        <f>abr!AJ18</f>
        <v>1</v>
      </c>
      <c r="L19" s="146">
        <f>mai!AJ18</f>
        <v>2</v>
      </c>
      <c r="M19" s="146">
        <f>jun!AJ18</f>
        <v>0</v>
      </c>
      <c r="N19" s="150">
        <f>jul!AJ18</f>
        <v>0</v>
      </c>
      <c r="O19" s="147">
        <f t="shared" si="0"/>
        <v>8</v>
      </c>
      <c r="P19" s="24" t="s">
        <v>87</v>
      </c>
      <c r="Q19" s="292"/>
    </row>
    <row r="20" spans="2:17" ht="28.5" customHeight="1" x14ac:dyDescent="0.25">
      <c r="B20" s="9"/>
      <c r="C20" s="64"/>
      <c r="D20" s="72">
        <f>set!AJ19</f>
        <v>0</v>
      </c>
      <c r="E20" s="146">
        <f>out!AJ19</f>
        <v>1</v>
      </c>
      <c r="F20" s="146">
        <f>nov!AJ19</f>
        <v>0</v>
      </c>
      <c r="G20" s="146">
        <f>dez!AJ19</f>
        <v>0</v>
      </c>
      <c r="H20" s="146">
        <f>jan!AJ19</f>
        <v>0</v>
      </c>
      <c r="I20" s="146">
        <f>fev!AJ19</f>
        <v>0</v>
      </c>
      <c r="J20" s="146">
        <f>mar!AJ19</f>
        <v>0</v>
      </c>
      <c r="K20" s="146">
        <f>abr!AJ19</f>
        <v>0</v>
      </c>
      <c r="L20" s="146">
        <f>mai!AJ19</f>
        <v>0</v>
      </c>
      <c r="M20" s="146">
        <f>jun!AJ19</f>
        <v>1</v>
      </c>
      <c r="N20" s="150">
        <f>jul!AJ19</f>
        <v>0</v>
      </c>
      <c r="O20" s="147">
        <f t="shared" si="0"/>
        <v>2</v>
      </c>
      <c r="P20" s="24" t="s">
        <v>85</v>
      </c>
      <c r="Q20" s="292"/>
    </row>
    <row r="21" spans="2:17" ht="28.5" customHeight="1" thickBot="1" x14ac:dyDescent="0.3">
      <c r="B21" s="9"/>
      <c r="C21" s="64"/>
      <c r="D21" s="73">
        <f>set!AJ20</f>
        <v>0</v>
      </c>
      <c r="E21" s="74">
        <f>out!AJ20</f>
        <v>1</v>
      </c>
      <c r="F21" s="74">
        <f>nov!AJ20</f>
        <v>0</v>
      </c>
      <c r="G21" s="74">
        <f>dez!AJ20</f>
        <v>0</v>
      </c>
      <c r="H21" s="74">
        <f>jan!AJ20</f>
        <v>0</v>
      </c>
      <c r="I21" s="74">
        <f>fev!AJ20</f>
        <v>0</v>
      </c>
      <c r="J21" s="74">
        <f>mar!AJ20</f>
        <v>1</v>
      </c>
      <c r="K21" s="74">
        <f>abr!AJ20</f>
        <v>1</v>
      </c>
      <c r="L21" s="74">
        <f>mai!AJ20</f>
        <v>0</v>
      </c>
      <c r="M21" s="74">
        <f>jun!AJ20</f>
        <v>0</v>
      </c>
      <c r="N21" s="151">
        <f>jul!AJ20</f>
        <v>0</v>
      </c>
      <c r="O21" s="148">
        <f t="shared" si="0"/>
        <v>3</v>
      </c>
      <c r="P21" s="108" t="s">
        <v>241</v>
      </c>
      <c r="Q21" s="293"/>
    </row>
    <row r="22" spans="2:17" ht="28.5" customHeight="1" thickBot="1" x14ac:dyDescent="0.3">
      <c r="B22" s="9"/>
      <c r="C22" s="64"/>
      <c r="D22" s="70">
        <f>set!AJ21</f>
        <v>2</v>
      </c>
      <c r="E22" s="71">
        <f>out!AJ21</f>
        <v>11</v>
      </c>
      <c r="F22" s="71">
        <f>nov!AJ21</f>
        <v>8</v>
      </c>
      <c r="G22" s="71">
        <f>dez!AJ21</f>
        <v>0</v>
      </c>
      <c r="H22" s="71">
        <f>jan!AJ21</f>
        <v>0</v>
      </c>
      <c r="I22" s="71">
        <f>fev!AJ21</f>
        <v>0</v>
      </c>
      <c r="J22" s="71">
        <f>mar!AJ21</f>
        <v>1</v>
      </c>
      <c r="K22" s="71">
        <f>abr!AJ21</f>
        <v>5</v>
      </c>
      <c r="L22" s="71">
        <f>mai!AJ21</f>
        <v>10</v>
      </c>
      <c r="M22" s="71">
        <f>jun!AJ21</f>
        <v>8</v>
      </c>
      <c r="N22" s="149">
        <f>jul!AJ21</f>
        <v>0</v>
      </c>
      <c r="O22" s="145">
        <f t="shared" si="0"/>
        <v>45</v>
      </c>
      <c r="P22" s="289" t="s">
        <v>22</v>
      </c>
      <c r="Q22" s="290"/>
    </row>
    <row r="23" spans="2:17" ht="28.5" customHeight="1" x14ac:dyDescent="0.25">
      <c r="B23" s="65"/>
      <c r="C23" s="64"/>
      <c r="D23" s="72">
        <f>set!AJ22</f>
        <v>2</v>
      </c>
      <c r="E23" s="146">
        <f>out!AJ22</f>
        <v>10</v>
      </c>
      <c r="F23" s="146">
        <f>nov!AJ22</f>
        <v>8</v>
      </c>
      <c r="G23" s="146">
        <f>dez!AJ22</f>
        <v>0</v>
      </c>
      <c r="H23" s="146">
        <f>jan!AJ22</f>
        <v>0</v>
      </c>
      <c r="I23" s="146">
        <f>fev!AJ22</f>
        <v>0</v>
      </c>
      <c r="J23" s="146">
        <f>mar!AJ22</f>
        <v>0</v>
      </c>
      <c r="K23" s="146">
        <f>abr!AJ22</f>
        <v>5</v>
      </c>
      <c r="L23" s="146">
        <f>mai!AJ22</f>
        <v>10</v>
      </c>
      <c r="M23" s="146">
        <f>jun!AJ22</f>
        <v>7</v>
      </c>
      <c r="N23" s="150">
        <f>jul!AJ22</f>
        <v>0</v>
      </c>
      <c r="O23" s="147">
        <f t="shared" si="0"/>
        <v>42</v>
      </c>
      <c r="P23" s="107" t="s">
        <v>8</v>
      </c>
      <c r="Q23" s="220" t="s">
        <v>6</v>
      </c>
    </row>
    <row r="24" spans="2:17" ht="28.5" customHeight="1" x14ac:dyDescent="0.25">
      <c r="B24" s="66"/>
      <c r="C24" s="64"/>
      <c r="D24" s="72">
        <f>set!AJ23</f>
        <v>0</v>
      </c>
      <c r="E24" s="146">
        <f>out!AJ23</f>
        <v>1</v>
      </c>
      <c r="F24" s="146">
        <f>nov!AJ23</f>
        <v>0</v>
      </c>
      <c r="G24" s="146">
        <f>dez!AJ23</f>
        <v>0</v>
      </c>
      <c r="H24" s="146">
        <f>jan!AJ23</f>
        <v>0</v>
      </c>
      <c r="I24" s="146">
        <f>fev!AJ23</f>
        <v>0</v>
      </c>
      <c r="J24" s="146">
        <f>mar!AJ23</f>
        <v>1</v>
      </c>
      <c r="K24" s="146">
        <f>abr!AJ23</f>
        <v>0</v>
      </c>
      <c r="L24" s="146">
        <f>mai!AJ23</f>
        <v>0</v>
      </c>
      <c r="M24" s="146">
        <f>jun!AJ23</f>
        <v>1</v>
      </c>
      <c r="N24" s="150">
        <f>jul!AJ23</f>
        <v>0</v>
      </c>
      <c r="O24" s="147">
        <f t="shared" si="0"/>
        <v>3</v>
      </c>
      <c r="P24" s="24" t="s">
        <v>9</v>
      </c>
      <c r="Q24" s="221"/>
    </row>
    <row r="25" spans="2:17" ht="28.5" customHeight="1" thickBot="1" x14ac:dyDescent="0.3">
      <c r="B25" s="65"/>
      <c r="C25" s="64"/>
      <c r="D25" s="73">
        <f>set!AJ24</f>
        <v>0</v>
      </c>
      <c r="E25" s="74">
        <f>out!AJ24</f>
        <v>0</v>
      </c>
      <c r="F25" s="74">
        <f>nov!AJ24</f>
        <v>0</v>
      </c>
      <c r="G25" s="74">
        <f>dez!AJ24</f>
        <v>0</v>
      </c>
      <c r="H25" s="74">
        <f>jan!AJ24</f>
        <v>0</v>
      </c>
      <c r="I25" s="74">
        <f>fev!AJ24</f>
        <v>0</v>
      </c>
      <c r="J25" s="74">
        <f>mar!AJ24</f>
        <v>0</v>
      </c>
      <c r="K25" s="74">
        <f>abr!AJ24</f>
        <v>0</v>
      </c>
      <c r="L25" s="74">
        <f>mai!AJ24</f>
        <v>0</v>
      </c>
      <c r="M25" s="74">
        <f>jun!AJ24</f>
        <v>0</v>
      </c>
      <c r="N25" s="151">
        <f>jul!AJ24</f>
        <v>0</v>
      </c>
      <c r="O25" s="148">
        <f t="shared" si="0"/>
        <v>0</v>
      </c>
      <c r="P25" s="108" t="s">
        <v>75</v>
      </c>
      <c r="Q25" s="222"/>
    </row>
    <row r="26" spans="2:17" ht="28.5" customHeight="1" x14ac:dyDescent="0.25">
      <c r="B26" s="65"/>
      <c r="C26" s="64"/>
      <c r="D26" s="70">
        <f>set!AJ25</f>
        <v>0</v>
      </c>
      <c r="E26" s="71">
        <f>out!AJ25</f>
        <v>0</v>
      </c>
      <c r="F26" s="71">
        <f>nov!AJ25</f>
        <v>5</v>
      </c>
      <c r="G26" s="71">
        <f>dez!AJ25</f>
        <v>0</v>
      </c>
      <c r="H26" s="71">
        <f>jan!AJ25</f>
        <v>0</v>
      </c>
      <c r="I26" s="71">
        <f>fev!AJ25</f>
        <v>0</v>
      </c>
      <c r="J26" s="71">
        <f>mar!AJ25</f>
        <v>0</v>
      </c>
      <c r="K26" s="71">
        <f>abr!AJ25</f>
        <v>0</v>
      </c>
      <c r="L26" s="71">
        <f>mai!AJ25</f>
        <v>0</v>
      </c>
      <c r="M26" s="71">
        <f>jun!AJ25</f>
        <v>1</v>
      </c>
      <c r="N26" s="149">
        <f>jul!AJ25</f>
        <v>0</v>
      </c>
      <c r="O26" s="145">
        <f t="shared" si="0"/>
        <v>6</v>
      </c>
      <c r="P26" s="111" t="s">
        <v>13</v>
      </c>
      <c r="Q26" s="221" t="s">
        <v>17</v>
      </c>
    </row>
    <row r="27" spans="2:17" ht="28.5" customHeight="1" x14ac:dyDescent="0.25">
      <c r="B27" s="65"/>
      <c r="C27" s="64"/>
      <c r="D27" s="72">
        <f>set!AJ26</f>
        <v>0</v>
      </c>
      <c r="E27" s="146">
        <f>out!AJ26</f>
        <v>1</v>
      </c>
      <c r="F27" s="146">
        <f>nov!AJ26</f>
        <v>0</v>
      </c>
      <c r="G27" s="146">
        <f>dez!AJ26</f>
        <v>0</v>
      </c>
      <c r="H27" s="146">
        <f>jan!AJ26</f>
        <v>0</v>
      </c>
      <c r="I27" s="146">
        <f>fev!AJ26</f>
        <v>0</v>
      </c>
      <c r="J27" s="146">
        <f>mar!AJ26</f>
        <v>0</v>
      </c>
      <c r="K27" s="146">
        <f>abr!AJ26</f>
        <v>0</v>
      </c>
      <c r="L27" s="146">
        <f>mai!AJ26</f>
        <v>0</v>
      </c>
      <c r="M27" s="146">
        <f>jun!AJ26</f>
        <v>0</v>
      </c>
      <c r="N27" s="150">
        <f>jul!AJ26</f>
        <v>0</v>
      </c>
      <c r="O27" s="147">
        <f t="shared" si="0"/>
        <v>1</v>
      </c>
      <c r="P27" s="23" t="s">
        <v>14</v>
      </c>
      <c r="Q27" s="221"/>
    </row>
    <row r="28" spans="2:17" ht="28.5" customHeight="1" x14ac:dyDescent="0.25">
      <c r="B28" s="65"/>
      <c r="C28" s="64"/>
      <c r="D28" s="72">
        <f>set!AJ27</f>
        <v>0</v>
      </c>
      <c r="E28" s="146">
        <f>out!AJ27</f>
        <v>9</v>
      </c>
      <c r="F28" s="146">
        <f>nov!AJ27</f>
        <v>3</v>
      </c>
      <c r="G28" s="146">
        <f>dez!AJ27</f>
        <v>0</v>
      </c>
      <c r="H28" s="146">
        <f>jan!AJ27</f>
        <v>0</v>
      </c>
      <c r="I28" s="146">
        <f>fev!AJ27</f>
        <v>0</v>
      </c>
      <c r="J28" s="146">
        <f>mar!AJ27</f>
        <v>0</v>
      </c>
      <c r="K28" s="146">
        <f>abr!AJ27</f>
        <v>5</v>
      </c>
      <c r="L28" s="146">
        <f>mai!AJ27</f>
        <v>9</v>
      </c>
      <c r="M28" s="146">
        <f>jun!AJ27</f>
        <v>3</v>
      </c>
      <c r="N28" s="150">
        <f>jul!AJ27</f>
        <v>0</v>
      </c>
      <c r="O28" s="147">
        <f t="shared" si="0"/>
        <v>29</v>
      </c>
      <c r="P28" s="23" t="s">
        <v>15</v>
      </c>
      <c r="Q28" s="221"/>
    </row>
    <row r="29" spans="2:17" ht="28.5" customHeight="1" x14ac:dyDescent="0.25">
      <c r="B29" s="65"/>
      <c r="C29" s="64"/>
      <c r="D29" s="72">
        <f>set!AJ28</f>
        <v>2</v>
      </c>
      <c r="E29" s="146">
        <f>out!AJ28</f>
        <v>1</v>
      </c>
      <c r="F29" s="146">
        <f>nov!AJ28</f>
        <v>0</v>
      </c>
      <c r="G29" s="146">
        <f>dez!AJ28</f>
        <v>0</v>
      </c>
      <c r="H29" s="146">
        <f>jan!AJ28</f>
        <v>0</v>
      </c>
      <c r="I29" s="146">
        <f>fev!AJ28</f>
        <v>0</v>
      </c>
      <c r="J29" s="146">
        <f>mar!AJ28</f>
        <v>0</v>
      </c>
      <c r="K29" s="146">
        <f>abr!AJ28</f>
        <v>0</v>
      </c>
      <c r="L29" s="146">
        <f>mai!AJ28</f>
        <v>1</v>
      </c>
      <c r="M29" s="146">
        <f>jun!AJ28</f>
        <v>0</v>
      </c>
      <c r="N29" s="150">
        <f>jul!AJ28</f>
        <v>0</v>
      </c>
      <c r="O29" s="147">
        <f t="shared" si="0"/>
        <v>4</v>
      </c>
      <c r="P29" s="23" t="s">
        <v>47</v>
      </c>
      <c r="Q29" s="221"/>
    </row>
    <row r="30" spans="2:17" ht="28.5" customHeight="1" x14ac:dyDescent="0.25">
      <c r="B30" s="65"/>
      <c r="C30" s="64"/>
      <c r="D30" s="72">
        <f>set!AJ29</f>
        <v>0</v>
      </c>
      <c r="E30" s="146">
        <f>out!AJ29</f>
        <v>0</v>
      </c>
      <c r="F30" s="146">
        <f>nov!AJ29</f>
        <v>0</v>
      </c>
      <c r="G30" s="146">
        <f>dez!AJ29</f>
        <v>0</v>
      </c>
      <c r="H30" s="146">
        <f>jan!AJ29</f>
        <v>0</v>
      </c>
      <c r="I30" s="146">
        <f>fev!AJ29</f>
        <v>0</v>
      </c>
      <c r="J30" s="146">
        <f>mar!AJ29</f>
        <v>0</v>
      </c>
      <c r="K30" s="146">
        <f>abr!AJ29</f>
        <v>0</v>
      </c>
      <c r="L30" s="146">
        <f>mai!AJ29</f>
        <v>0</v>
      </c>
      <c r="M30" s="146">
        <f>jun!AJ29</f>
        <v>0</v>
      </c>
      <c r="N30" s="150">
        <f>jul!AJ29</f>
        <v>0</v>
      </c>
      <c r="O30" s="147">
        <f t="shared" si="0"/>
        <v>0</v>
      </c>
      <c r="P30" s="23" t="s">
        <v>40</v>
      </c>
      <c r="Q30" s="221"/>
    </row>
    <row r="31" spans="2:17" ht="28.5" customHeight="1" x14ac:dyDescent="0.25">
      <c r="B31" s="65"/>
      <c r="C31" s="64"/>
      <c r="D31" s="72">
        <f>set!AJ30</f>
        <v>0</v>
      </c>
      <c r="E31" s="146">
        <f>out!AJ30</f>
        <v>0</v>
      </c>
      <c r="F31" s="146">
        <f>nov!AJ30</f>
        <v>0</v>
      </c>
      <c r="G31" s="146">
        <f>dez!AJ30</f>
        <v>0</v>
      </c>
      <c r="H31" s="146">
        <f>jan!AJ30</f>
        <v>0</v>
      </c>
      <c r="I31" s="146">
        <f>fev!AJ30</f>
        <v>0</v>
      </c>
      <c r="J31" s="146">
        <f>mar!AJ30</f>
        <v>0</v>
      </c>
      <c r="K31" s="146">
        <f>abr!AJ30</f>
        <v>0</v>
      </c>
      <c r="L31" s="146">
        <f>mai!AJ30</f>
        <v>0</v>
      </c>
      <c r="M31" s="146">
        <f>jun!AJ30</f>
        <v>0</v>
      </c>
      <c r="N31" s="150">
        <f>jul!AJ30</f>
        <v>0</v>
      </c>
      <c r="O31" s="147">
        <f t="shared" si="0"/>
        <v>0</v>
      </c>
      <c r="P31" s="23" t="s">
        <v>79</v>
      </c>
      <c r="Q31" s="221"/>
    </row>
    <row r="32" spans="2:17" ht="28.5" customHeight="1" thickBot="1" x14ac:dyDescent="0.3">
      <c r="B32" s="65"/>
      <c r="C32" s="64"/>
      <c r="D32" s="73">
        <f>set!AJ31</f>
        <v>0</v>
      </c>
      <c r="E32" s="74">
        <f>out!AJ31</f>
        <v>0</v>
      </c>
      <c r="F32" s="74">
        <f>nov!AJ31</f>
        <v>0</v>
      </c>
      <c r="G32" s="74">
        <f>dez!AJ31</f>
        <v>0</v>
      </c>
      <c r="H32" s="74">
        <f>jan!AJ31</f>
        <v>0</v>
      </c>
      <c r="I32" s="74">
        <f>fev!AJ31</f>
        <v>0</v>
      </c>
      <c r="J32" s="74">
        <f>mar!AJ31</f>
        <v>1</v>
      </c>
      <c r="K32" s="74">
        <f>abr!AJ31</f>
        <v>0</v>
      </c>
      <c r="L32" s="74">
        <f>mai!AJ31</f>
        <v>0</v>
      </c>
      <c r="M32" s="74">
        <f>jun!AJ31</f>
        <v>4</v>
      </c>
      <c r="N32" s="151">
        <f>jul!AJ31</f>
        <v>0</v>
      </c>
      <c r="O32" s="148">
        <f t="shared" si="0"/>
        <v>5</v>
      </c>
      <c r="P32" s="112" t="s">
        <v>16</v>
      </c>
      <c r="Q32" s="221"/>
    </row>
    <row r="33" spans="2:17" ht="28.5" customHeight="1" x14ac:dyDescent="0.25">
      <c r="B33" s="65"/>
      <c r="C33" s="64"/>
      <c r="D33" s="70">
        <f>set!AJ32</f>
        <v>2</v>
      </c>
      <c r="E33" s="71">
        <f>out!AJ32</f>
        <v>10</v>
      </c>
      <c r="F33" s="71">
        <f>nov!AJ32</f>
        <v>8</v>
      </c>
      <c r="G33" s="71">
        <f>dez!AJ32</f>
        <v>0</v>
      </c>
      <c r="H33" s="71">
        <f>jan!AJ32</f>
        <v>0</v>
      </c>
      <c r="I33" s="71">
        <f>fev!AJ32</f>
        <v>0</v>
      </c>
      <c r="J33" s="71">
        <f>mar!AJ32</f>
        <v>0</v>
      </c>
      <c r="K33" s="71">
        <f>abr!AJ32</f>
        <v>4</v>
      </c>
      <c r="L33" s="71">
        <f>mai!AJ32</f>
        <v>10</v>
      </c>
      <c r="M33" s="71">
        <f>jun!AJ32</f>
        <v>3</v>
      </c>
      <c r="N33" s="149">
        <f>jul!AJ32</f>
        <v>0</v>
      </c>
      <c r="O33" s="145">
        <f t="shared" si="0"/>
        <v>37</v>
      </c>
      <c r="P33" s="107" t="s">
        <v>76</v>
      </c>
      <c r="Q33" s="220" t="s">
        <v>71</v>
      </c>
    </row>
    <row r="34" spans="2:17" ht="28.5" customHeight="1" x14ac:dyDescent="0.25">
      <c r="B34" s="65"/>
      <c r="C34" s="64"/>
      <c r="D34" s="72">
        <f>set!AJ33</f>
        <v>0</v>
      </c>
      <c r="E34" s="146">
        <f>out!AJ33</f>
        <v>0</v>
      </c>
      <c r="F34" s="146">
        <f>nov!AJ33</f>
        <v>0</v>
      </c>
      <c r="G34" s="146">
        <f>dez!AJ33</f>
        <v>0</v>
      </c>
      <c r="H34" s="146">
        <f>jan!AJ33</f>
        <v>0</v>
      </c>
      <c r="I34" s="146">
        <f>fev!AJ33</f>
        <v>0</v>
      </c>
      <c r="J34" s="146">
        <f>mar!AJ33</f>
        <v>0</v>
      </c>
      <c r="K34" s="146">
        <f>abr!AJ33</f>
        <v>0</v>
      </c>
      <c r="L34" s="146">
        <f>mai!AJ33</f>
        <v>0</v>
      </c>
      <c r="M34" s="146">
        <f>jun!AJ33</f>
        <v>0</v>
      </c>
      <c r="N34" s="150">
        <f>jul!AJ33</f>
        <v>0</v>
      </c>
      <c r="O34" s="147">
        <f t="shared" si="0"/>
        <v>0</v>
      </c>
      <c r="P34" s="24" t="s">
        <v>77</v>
      </c>
      <c r="Q34" s="221"/>
    </row>
    <row r="35" spans="2:17" ht="28.5" customHeight="1" thickBot="1" x14ac:dyDescent="0.3">
      <c r="B35" s="9"/>
      <c r="C35" s="64"/>
      <c r="D35" s="73">
        <f>set!AJ34</f>
        <v>0</v>
      </c>
      <c r="E35" s="74">
        <f>out!AJ34</f>
        <v>0</v>
      </c>
      <c r="F35" s="74">
        <f>nov!AJ34</f>
        <v>0</v>
      </c>
      <c r="G35" s="74">
        <f>dez!AJ34</f>
        <v>0</v>
      </c>
      <c r="H35" s="74">
        <f>jan!AJ34</f>
        <v>0</v>
      </c>
      <c r="I35" s="74">
        <f>fev!AJ34</f>
        <v>0</v>
      </c>
      <c r="J35" s="74">
        <f>mar!AJ34</f>
        <v>1</v>
      </c>
      <c r="K35" s="74">
        <f>abr!AJ34</f>
        <v>0</v>
      </c>
      <c r="L35" s="74">
        <f>mai!AJ34</f>
        <v>0</v>
      </c>
      <c r="M35" s="74">
        <f>jun!AJ34</f>
        <v>5</v>
      </c>
      <c r="N35" s="151">
        <f>jul!AJ34</f>
        <v>0</v>
      </c>
      <c r="O35" s="148">
        <f t="shared" si="0"/>
        <v>6</v>
      </c>
      <c r="P35" s="108" t="s">
        <v>78</v>
      </c>
      <c r="Q35" s="222"/>
    </row>
    <row r="36" spans="2:17" ht="28.5" customHeight="1" x14ac:dyDescent="0.25">
      <c r="B36" s="65"/>
      <c r="D36" s="70">
        <f>set!AJ35</f>
        <v>0</v>
      </c>
      <c r="E36" s="71">
        <f>out!AJ35</f>
        <v>0</v>
      </c>
      <c r="F36" s="71">
        <f>nov!AJ35</f>
        <v>0</v>
      </c>
      <c r="G36" s="71">
        <f>dez!AJ35</f>
        <v>0</v>
      </c>
      <c r="H36" s="71">
        <f>jan!AJ35</f>
        <v>0</v>
      </c>
      <c r="I36" s="71">
        <f>fev!AJ35</f>
        <v>0</v>
      </c>
      <c r="J36" s="71">
        <f>mar!AJ35</f>
        <v>0</v>
      </c>
      <c r="K36" s="71">
        <f>abr!AJ35</f>
        <v>0</v>
      </c>
      <c r="L36" s="71">
        <f>mai!AJ35</f>
        <v>0</v>
      </c>
      <c r="M36" s="71">
        <f>jun!AJ35</f>
        <v>0</v>
      </c>
      <c r="N36" s="149">
        <f>jul!AJ35</f>
        <v>0</v>
      </c>
      <c r="O36" s="145">
        <f t="shared" si="0"/>
        <v>0</v>
      </c>
      <c r="P36" s="113" t="s">
        <v>53</v>
      </c>
      <c r="Q36" s="286" t="s">
        <v>52</v>
      </c>
    </row>
    <row r="37" spans="2:17" ht="28.5" customHeight="1" x14ac:dyDescent="0.25">
      <c r="B37" s="65"/>
      <c r="D37" s="72">
        <f>set!AJ36</f>
        <v>0</v>
      </c>
      <c r="E37" s="146">
        <f>out!AJ36</f>
        <v>0</v>
      </c>
      <c r="F37" s="146">
        <f>nov!AJ36</f>
        <v>0</v>
      </c>
      <c r="G37" s="146">
        <f>dez!AJ36</f>
        <v>0</v>
      </c>
      <c r="H37" s="146">
        <f>jan!AJ36</f>
        <v>0</v>
      </c>
      <c r="I37" s="146">
        <f>fev!AJ36</f>
        <v>0</v>
      </c>
      <c r="J37" s="146">
        <f>mar!AJ36</f>
        <v>0</v>
      </c>
      <c r="K37" s="146">
        <f>abr!AJ36</f>
        <v>0</v>
      </c>
      <c r="L37" s="146">
        <f>mai!AJ36</f>
        <v>0</v>
      </c>
      <c r="M37" s="146">
        <f>jun!AJ36</f>
        <v>0</v>
      </c>
      <c r="N37" s="150">
        <f>jul!AJ36</f>
        <v>0</v>
      </c>
      <c r="O37" s="147">
        <f t="shared" si="0"/>
        <v>0</v>
      </c>
      <c r="P37" s="114" t="s">
        <v>54</v>
      </c>
      <c r="Q37" s="287"/>
    </row>
    <row r="38" spans="2:17" ht="28.5" customHeight="1" x14ac:dyDescent="0.25">
      <c r="B38" s="65"/>
      <c r="D38" s="72">
        <f>set!AJ37</f>
        <v>0</v>
      </c>
      <c r="E38" s="146">
        <f>out!AJ37</f>
        <v>0</v>
      </c>
      <c r="F38" s="146">
        <f>nov!AJ37</f>
        <v>0</v>
      </c>
      <c r="G38" s="146">
        <f>dez!AJ37</f>
        <v>0</v>
      </c>
      <c r="H38" s="146">
        <f>jan!AJ37</f>
        <v>0</v>
      </c>
      <c r="I38" s="146">
        <f>fev!AJ37</f>
        <v>0</v>
      </c>
      <c r="J38" s="146">
        <f>mar!AJ37</f>
        <v>0</v>
      </c>
      <c r="K38" s="146">
        <f>abr!AJ37</f>
        <v>0</v>
      </c>
      <c r="L38" s="146">
        <f>mai!AJ37</f>
        <v>0</v>
      </c>
      <c r="M38" s="146">
        <f>jun!AJ37</f>
        <v>0</v>
      </c>
      <c r="N38" s="150">
        <f>jul!AJ37</f>
        <v>0</v>
      </c>
      <c r="O38" s="147">
        <f t="shared" si="0"/>
        <v>0</v>
      </c>
      <c r="P38" s="114" t="s">
        <v>55</v>
      </c>
      <c r="Q38" s="287"/>
    </row>
    <row r="39" spans="2:17" ht="28.5" customHeight="1" x14ac:dyDescent="0.25">
      <c r="B39" s="65"/>
      <c r="D39" s="72">
        <f>set!AJ38</f>
        <v>2</v>
      </c>
      <c r="E39" s="146">
        <f>out!AJ38</f>
        <v>11</v>
      </c>
      <c r="F39" s="146">
        <f>nov!AJ38</f>
        <v>8</v>
      </c>
      <c r="G39" s="146">
        <f>dez!AJ38</f>
        <v>0</v>
      </c>
      <c r="H39" s="146">
        <f>jan!AJ38</f>
        <v>0</v>
      </c>
      <c r="I39" s="146">
        <f>fev!AJ38</f>
        <v>0</v>
      </c>
      <c r="J39" s="146">
        <f>mar!AJ38</f>
        <v>1</v>
      </c>
      <c r="K39" s="146">
        <f>abr!AJ38</f>
        <v>5</v>
      </c>
      <c r="L39" s="146">
        <f>mai!AJ38</f>
        <v>10</v>
      </c>
      <c r="M39" s="146">
        <f>jun!AJ38</f>
        <v>3</v>
      </c>
      <c r="N39" s="150">
        <f>jul!AJ38</f>
        <v>0</v>
      </c>
      <c r="O39" s="147">
        <f t="shared" si="0"/>
        <v>40</v>
      </c>
      <c r="P39" s="114" t="s">
        <v>56</v>
      </c>
      <c r="Q39" s="287"/>
    </row>
    <row r="40" spans="2:17" ht="28.5" customHeight="1" x14ac:dyDescent="0.25">
      <c r="B40" s="65"/>
      <c r="D40" s="72">
        <f>set!AJ39</f>
        <v>0</v>
      </c>
      <c r="E40" s="146">
        <f>out!AJ39</f>
        <v>0</v>
      </c>
      <c r="F40" s="146">
        <f>nov!AJ39</f>
        <v>0</v>
      </c>
      <c r="G40" s="146">
        <f>dez!AJ39</f>
        <v>0</v>
      </c>
      <c r="H40" s="146">
        <f>jan!AJ39</f>
        <v>0</v>
      </c>
      <c r="I40" s="146">
        <f>fev!AJ39</f>
        <v>0</v>
      </c>
      <c r="J40" s="146">
        <f>mar!AJ39</f>
        <v>0</v>
      </c>
      <c r="K40" s="146">
        <f>abr!AJ39</f>
        <v>0</v>
      </c>
      <c r="L40" s="146">
        <f>mai!AJ39</f>
        <v>0</v>
      </c>
      <c r="M40" s="146">
        <f>jun!AJ39</f>
        <v>0</v>
      </c>
      <c r="N40" s="150">
        <f>jul!AJ39</f>
        <v>0</v>
      </c>
      <c r="O40" s="147">
        <f t="shared" si="0"/>
        <v>0</v>
      </c>
      <c r="P40" s="114" t="s">
        <v>57</v>
      </c>
      <c r="Q40" s="287"/>
    </row>
    <row r="41" spans="2:17" ht="28.5" customHeight="1" x14ac:dyDescent="0.25">
      <c r="B41" s="65"/>
      <c r="D41" s="72">
        <f>set!AJ40</f>
        <v>0</v>
      </c>
      <c r="E41" s="146">
        <f>out!AJ40</f>
        <v>0</v>
      </c>
      <c r="F41" s="146">
        <f>nov!AJ40</f>
        <v>0</v>
      </c>
      <c r="G41" s="146">
        <f>dez!AJ40</f>
        <v>0</v>
      </c>
      <c r="H41" s="146">
        <f>jan!AJ40</f>
        <v>0</v>
      </c>
      <c r="I41" s="146">
        <f>fev!AJ40</f>
        <v>0</v>
      </c>
      <c r="J41" s="146">
        <f>mar!AJ40</f>
        <v>0</v>
      </c>
      <c r="K41" s="146">
        <f>abr!AJ40</f>
        <v>0</v>
      </c>
      <c r="L41" s="146">
        <f>mai!AJ40</f>
        <v>0</v>
      </c>
      <c r="M41" s="146">
        <f>jun!AJ40</f>
        <v>0</v>
      </c>
      <c r="N41" s="150">
        <f>jul!AJ40</f>
        <v>0</v>
      </c>
      <c r="O41" s="147">
        <f t="shared" si="0"/>
        <v>0</v>
      </c>
      <c r="P41" s="114" t="s">
        <v>58</v>
      </c>
      <c r="Q41" s="287"/>
    </row>
    <row r="42" spans="2:17" ht="28.5" customHeight="1" x14ac:dyDescent="0.25">
      <c r="D42" s="72">
        <f>set!AJ41</f>
        <v>0</v>
      </c>
      <c r="E42" s="146">
        <f>out!AJ41</f>
        <v>0</v>
      </c>
      <c r="F42" s="146">
        <f>nov!AJ41</f>
        <v>0</v>
      </c>
      <c r="G42" s="146">
        <f>dez!AJ41</f>
        <v>0</v>
      </c>
      <c r="H42" s="146">
        <f>jan!AJ41</f>
        <v>0</v>
      </c>
      <c r="I42" s="146">
        <f>fev!AJ41</f>
        <v>0</v>
      </c>
      <c r="J42" s="146">
        <f>mar!AJ41</f>
        <v>0</v>
      </c>
      <c r="K42" s="146">
        <f>abr!AJ41</f>
        <v>0</v>
      </c>
      <c r="L42" s="146">
        <f>mai!AJ41</f>
        <v>0</v>
      </c>
      <c r="M42" s="146">
        <f>jun!AJ41</f>
        <v>0</v>
      </c>
      <c r="N42" s="150">
        <f>jul!AJ41</f>
        <v>0</v>
      </c>
      <c r="O42" s="147">
        <f t="shared" si="0"/>
        <v>0</v>
      </c>
      <c r="P42" s="114" t="s">
        <v>59</v>
      </c>
      <c r="Q42" s="287"/>
    </row>
    <row r="43" spans="2:17" ht="28.5" customHeight="1" x14ac:dyDescent="0.25">
      <c r="D43" s="72">
        <f>set!AJ42</f>
        <v>0</v>
      </c>
      <c r="E43" s="146">
        <f>out!AJ42</f>
        <v>0</v>
      </c>
      <c r="F43" s="146">
        <f>nov!AJ42</f>
        <v>0</v>
      </c>
      <c r="G43" s="146">
        <f>dez!AJ42</f>
        <v>0</v>
      </c>
      <c r="H43" s="146">
        <f>jan!AJ42</f>
        <v>0</v>
      </c>
      <c r="I43" s="146">
        <f>fev!AJ42</f>
        <v>0</v>
      </c>
      <c r="J43" s="146">
        <f>mar!AJ42</f>
        <v>0</v>
      </c>
      <c r="K43" s="146">
        <f>abr!AJ42</f>
        <v>0</v>
      </c>
      <c r="L43" s="146">
        <f>mai!AJ42</f>
        <v>0</v>
      </c>
      <c r="M43" s="146">
        <f>jun!AJ42</f>
        <v>0</v>
      </c>
      <c r="N43" s="150">
        <f>jul!AJ42</f>
        <v>0</v>
      </c>
      <c r="O43" s="147">
        <f t="shared" si="0"/>
        <v>0</v>
      </c>
      <c r="P43" s="114" t="s">
        <v>60</v>
      </c>
      <c r="Q43" s="287"/>
    </row>
    <row r="44" spans="2:17" ht="28.5" customHeight="1" x14ac:dyDescent="0.25">
      <c r="D44" s="72">
        <f>set!AJ43</f>
        <v>0</v>
      </c>
      <c r="E44" s="146">
        <f>out!AJ43</f>
        <v>0</v>
      </c>
      <c r="F44" s="146">
        <f>nov!AJ43</f>
        <v>0</v>
      </c>
      <c r="G44" s="146">
        <f>dez!AJ43</f>
        <v>0</v>
      </c>
      <c r="H44" s="146">
        <f>jan!AJ43</f>
        <v>0</v>
      </c>
      <c r="I44" s="146">
        <f>fev!AJ43</f>
        <v>0</v>
      </c>
      <c r="J44" s="146">
        <f>mar!AJ43</f>
        <v>0</v>
      </c>
      <c r="K44" s="146">
        <f>abr!AJ43</f>
        <v>0</v>
      </c>
      <c r="L44" s="146">
        <f>mai!AJ43</f>
        <v>0</v>
      </c>
      <c r="M44" s="146">
        <f>jun!AJ43</f>
        <v>0</v>
      </c>
      <c r="N44" s="150">
        <f>jul!AJ43</f>
        <v>0</v>
      </c>
      <c r="O44" s="147">
        <f t="shared" si="0"/>
        <v>0</v>
      </c>
      <c r="P44" s="114" t="s">
        <v>61</v>
      </c>
      <c r="Q44" s="287"/>
    </row>
    <row r="45" spans="2:17" ht="28.5" customHeight="1" x14ac:dyDescent="0.25">
      <c r="D45" s="72">
        <f>set!AJ44</f>
        <v>0</v>
      </c>
      <c r="E45" s="146">
        <f>out!AJ44</f>
        <v>0</v>
      </c>
      <c r="F45" s="146">
        <f>nov!AJ44</f>
        <v>0</v>
      </c>
      <c r="G45" s="146">
        <f>dez!AJ44</f>
        <v>0</v>
      </c>
      <c r="H45" s="146">
        <f>jan!AJ44</f>
        <v>0</v>
      </c>
      <c r="I45" s="146">
        <f>fev!AJ44</f>
        <v>0</v>
      </c>
      <c r="J45" s="146">
        <f>mar!AJ44</f>
        <v>0</v>
      </c>
      <c r="K45" s="146">
        <f>abr!AJ44</f>
        <v>0</v>
      </c>
      <c r="L45" s="146">
        <f>mai!AJ44</f>
        <v>0</v>
      </c>
      <c r="M45" s="146">
        <f>jun!AJ44</f>
        <v>5</v>
      </c>
      <c r="N45" s="150">
        <f>jul!AJ44</f>
        <v>0</v>
      </c>
      <c r="O45" s="147">
        <f t="shared" si="0"/>
        <v>5</v>
      </c>
      <c r="P45" s="114" t="s">
        <v>62</v>
      </c>
      <c r="Q45" s="287"/>
    </row>
    <row r="46" spans="2:17" ht="28.5" customHeight="1" x14ac:dyDescent="0.25">
      <c r="D46" s="72">
        <f>set!AJ45</f>
        <v>0</v>
      </c>
      <c r="E46" s="146">
        <f>out!AJ45</f>
        <v>0</v>
      </c>
      <c r="F46" s="146">
        <f>nov!AJ45</f>
        <v>0</v>
      </c>
      <c r="G46" s="146">
        <f>dez!AJ45</f>
        <v>0</v>
      </c>
      <c r="H46" s="146">
        <f>jan!AJ45</f>
        <v>0</v>
      </c>
      <c r="I46" s="146">
        <f>fev!AJ45</f>
        <v>0</v>
      </c>
      <c r="J46" s="146">
        <f>mar!AJ45</f>
        <v>0</v>
      </c>
      <c r="K46" s="146">
        <f>abr!AJ45</f>
        <v>0</v>
      </c>
      <c r="L46" s="146">
        <f>mai!AJ45</f>
        <v>0</v>
      </c>
      <c r="M46" s="146">
        <f>jun!AJ45</f>
        <v>0</v>
      </c>
      <c r="N46" s="150">
        <f>jul!AJ45</f>
        <v>0</v>
      </c>
      <c r="O46" s="147">
        <f t="shared" si="0"/>
        <v>0</v>
      </c>
      <c r="P46" s="114" t="s">
        <v>63</v>
      </c>
      <c r="Q46" s="287"/>
    </row>
    <row r="47" spans="2:17" ht="28.5" customHeight="1" x14ac:dyDescent="0.25">
      <c r="D47" s="72">
        <f>set!AJ46</f>
        <v>0</v>
      </c>
      <c r="E47" s="146">
        <f>out!AJ46</f>
        <v>0</v>
      </c>
      <c r="F47" s="146">
        <f>nov!AJ46</f>
        <v>0</v>
      </c>
      <c r="G47" s="146">
        <f>dez!AJ46</f>
        <v>0</v>
      </c>
      <c r="H47" s="146">
        <f>jan!AJ46</f>
        <v>0</v>
      </c>
      <c r="I47" s="146">
        <f>fev!AJ46</f>
        <v>0</v>
      </c>
      <c r="J47" s="146">
        <f>mar!AJ46</f>
        <v>0</v>
      </c>
      <c r="K47" s="146">
        <f>abr!AJ46</f>
        <v>0</v>
      </c>
      <c r="L47" s="146">
        <f>mai!AJ46</f>
        <v>0</v>
      </c>
      <c r="M47" s="146">
        <f>jun!AJ46</f>
        <v>0</v>
      </c>
      <c r="N47" s="150">
        <f>jul!AJ46</f>
        <v>0</v>
      </c>
      <c r="O47" s="147">
        <f t="shared" si="0"/>
        <v>0</v>
      </c>
      <c r="P47" s="114" t="s">
        <v>64</v>
      </c>
      <c r="Q47" s="287"/>
    </row>
    <row r="48" spans="2:17" ht="28.5" customHeight="1" x14ac:dyDescent="0.25">
      <c r="D48" s="72">
        <f>set!AJ47</f>
        <v>0</v>
      </c>
      <c r="E48" s="146">
        <f>out!AJ47</f>
        <v>0</v>
      </c>
      <c r="F48" s="146">
        <f>nov!AJ47</f>
        <v>0</v>
      </c>
      <c r="G48" s="146">
        <f>dez!AJ47</f>
        <v>0</v>
      </c>
      <c r="H48" s="146">
        <f>jan!AJ47</f>
        <v>0</v>
      </c>
      <c r="I48" s="146">
        <f>fev!AJ47</f>
        <v>0</v>
      </c>
      <c r="J48" s="146">
        <f>mar!AJ47</f>
        <v>0</v>
      </c>
      <c r="K48" s="146">
        <f>abr!AJ47</f>
        <v>0</v>
      </c>
      <c r="L48" s="146">
        <f>mai!AJ47</f>
        <v>0</v>
      </c>
      <c r="M48" s="146">
        <f>jun!AJ47</f>
        <v>0</v>
      </c>
      <c r="N48" s="150">
        <f>jul!AJ47</f>
        <v>0</v>
      </c>
      <c r="O48" s="147">
        <f t="shared" si="0"/>
        <v>0</v>
      </c>
      <c r="P48" s="114" t="s">
        <v>65</v>
      </c>
      <c r="Q48" s="287"/>
    </row>
    <row r="49" spans="2:17" ht="28.5" customHeight="1" x14ac:dyDescent="0.25">
      <c r="D49" s="72">
        <f>set!AJ48</f>
        <v>0</v>
      </c>
      <c r="E49" s="146">
        <f>out!AJ48</f>
        <v>0</v>
      </c>
      <c r="F49" s="146">
        <f>nov!AJ48</f>
        <v>0</v>
      </c>
      <c r="G49" s="146">
        <f>dez!AJ48</f>
        <v>0</v>
      </c>
      <c r="H49" s="146">
        <f>jan!AJ48</f>
        <v>0</v>
      </c>
      <c r="I49" s="146">
        <f>fev!AJ48</f>
        <v>0</v>
      </c>
      <c r="J49" s="146">
        <f>mar!AJ48</f>
        <v>0</v>
      </c>
      <c r="K49" s="146">
        <f>abr!AJ48</f>
        <v>0</v>
      </c>
      <c r="L49" s="146">
        <f>mai!AJ48</f>
        <v>0</v>
      </c>
      <c r="M49" s="146">
        <f>jun!AJ48</f>
        <v>0</v>
      </c>
      <c r="N49" s="150">
        <f>jul!AJ48</f>
        <v>0</v>
      </c>
      <c r="O49" s="147">
        <f t="shared" si="0"/>
        <v>0</v>
      </c>
      <c r="P49" s="114" t="s">
        <v>66</v>
      </c>
      <c r="Q49" s="287"/>
    </row>
    <row r="50" spans="2:17" ht="28.5" customHeight="1" x14ac:dyDescent="0.25">
      <c r="D50" s="72">
        <f>set!AJ49</f>
        <v>0</v>
      </c>
      <c r="E50" s="146">
        <f>out!AJ49</f>
        <v>0</v>
      </c>
      <c r="F50" s="146">
        <f>nov!AJ49</f>
        <v>0</v>
      </c>
      <c r="G50" s="146">
        <f>dez!AJ49</f>
        <v>0</v>
      </c>
      <c r="H50" s="146">
        <f>jan!AJ49</f>
        <v>0</v>
      </c>
      <c r="I50" s="146">
        <f>fev!AJ49</f>
        <v>0</v>
      </c>
      <c r="J50" s="146">
        <f>mar!AJ49</f>
        <v>0</v>
      </c>
      <c r="K50" s="146">
        <f>abr!AJ49</f>
        <v>0</v>
      </c>
      <c r="L50" s="146">
        <f>mai!AJ49</f>
        <v>0</v>
      </c>
      <c r="M50" s="146">
        <f>jun!AJ49</f>
        <v>0</v>
      </c>
      <c r="N50" s="150">
        <f>jul!AJ49</f>
        <v>0</v>
      </c>
      <c r="O50" s="147">
        <f t="shared" si="0"/>
        <v>0</v>
      </c>
      <c r="P50" s="114" t="s">
        <v>67</v>
      </c>
      <c r="Q50" s="287"/>
    </row>
    <row r="51" spans="2:17" ht="28.5" customHeight="1" x14ac:dyDescent="0.25">
      <c r="D51" s="72">
        <f>set!AJ50</f>
        <v>0</v>
      </c>
      <c r="E51" s="146">
        <f>out!AJ50</f>
        <v>0</v>
      </c>
      <c r="F51" s="146">
        <f>nov!AJ50</f>
        <v>0</v>
      </c>
      <c r="G51" s="146">
        <f>dez!AJ50</f>
        <v>0</v>
      </c>
      <c r="H51" s="146">
        <f>jan!AJ50</f>
        <v>0</v>
      </c>
      <c r="I51" s="146">
        <f>fev!AJ50</f>
        <v>0</v>
      </c>
      <c r="J51" s="146">
        <f>mar!AJ50</f>
        <v>0</v>
      </c>
      <c r="K51" s="146">
        <f>abr!AJ50</f>
        <v>0</v>
      </c>
      <c r="L51" s="146">
        <f>mai!AJ50</f>
        <v>0</v>
      </c>
      <c r="M51" s="146">
        <f>jun!AJ50</f>
        <v>0</v>
      </c>
      <c r="N51" s="150">
        <f>jul!AJ50</f>
        <v>0</v>
      </c>
      <c r="O51" s="147">
        <f t="shared" si="0"/>
        <v>0</v>
      </c>
      <c r="P51" s="114" t="s">
        <v>68</v>
      </c>
      <c r="Q51" s="287"/>
    </row>
    <row r="52" spans="2:17" ht="28.5" customHeight="1" thickBot="1" x14ac:dyDescent="0.3">
      <c r="D52" s="73">
        <f>set!AJ51</f>
        <v>0</v>
      </c>
      <c r="E52" s="74">
        <f>out!AJ51</f>
        <v>0</v>
      </c>
      <c r="F52" s="74">
        <f>nov!AJ51</f>
        <v>0</v>
      </c>
      <c r="G52" s="74">
        <f>dez!AJ51</f>
        <v>0</v>
      </c>
      <c r="H52" s="74">
        <f>jan!AJ51</f>
        <v>0</v>
      </c>
      <c r="I52" s="74">
        <f>fev!AJ51</f>
        <v>0</v>
      </c>
      <c r="J52" s="74">
        <f>mar!AJ51</f>
        <v>0</v>
      </c>
      <c r="K52" s="74">
        <f>abr!AJ51</f>
        <v>0</v>
      </c>
      <c r="L52" s="74">
        <f>mai!AJ51</f>
        <v>0</v>
      </c>
      <c r="M52" s="74">
        <f>jun!AJ51</f>
        <v>0</v>
      </c>
      <c r="N52" s="151">
        <f>jul!AJ51</f>
        <v>0</v>
      </c>
      <c r="O52" s="148">
        <f t="shared" si="0"/>
        <v>0</v>
      </c>
      <c r="P52" s="115" t="s">
        <v>69</v>
      </c>
      <c r="Q52" s="288"/>
    </row>
    <row r="53" spans="2:17" ht="28.5" customHeight="1" thickBot="1" x14ac:dyDescent="0.3">
      <c r="C53" s="64"/>
      <c r="D53" s="79">
        <f>set!AJ52</f>
        <v>0</v>
      </c>
      <c r="E53" s="80">
        <f>out!AJ52</f>
        <v>0</v>
      </c>
      <c r="F53" s="80">
        <f>nov!AJ52</f>
        <v>0</v>
      </c>
      <c r="G53" s="80">
        <f>dez!AJ52</f>
        <v>0</v>
      </c>
      <c r="H53" s="80">
        <f>jan!AJ52</f>
        <v>0</v>
      </c>
      <c r="I53" s="80">
        <f>fev!AJ52</f>
        <v>0</v>
      </c>
      <c r="J53" s="80">
        <f>mar!AJ52</f>
        <v>0</v>
      </c>
      <c r="K53" s="80">
        <f>abr!AJ52</f>
        <v>0</v>
      </c>
      <c r="L53" s="80">
        <f>mai!AJ52</f>
        <v>0</v>
      </c>
      <c r="M53" s="80">
        <f>jun!AJ52</f>
        <v>0</v>
      </c>
      <c r="N53" s="159">
        <f>jul!AJ52</f>
        <v>0</v>
      </c>
      <c r="O53" s="160">
        <f t="shared" si="0"/>
        <v>0</v>
      </c>
      <c r="P53" s="284" t="s">
        <v>37</v>
      </c>
      <c r="Q53" s="285"/>
    </row>
    <row r="54" spans="2:17" ht="28.5" customHeight="1" thickBot="1" x14ac:dyDescent="0.3">
      <c r="C54" s="64"/>
      <c r="D54" s="70">
        <f>set!AJ53</f>
        <v>20.5</v>
      </c>
      <c r="E54" s="71">
        <f>out!AJ53</f>
        <v>31</v>
      </c>
      <c r="F54" s="71">
        <f>nov!AJ53</f>
        <v>37.125</v>
      </c>
      <c r="G54" s="71" t="e">
        <f>dez!AJ53</f>
        <v>#DIV/0!</v>
      </c>
      <c r="H54" s="71" t="e">
        <f>jan!AJ53</f>
        <v>#DIV/0!</v>
      </c>
      <c r="I54" s="71" t="e">
        <f>fev!AJ53</f>
        <v>#DIV/0!</v>
      </c>
      <c r="J54" s="71">
        <f>mar!AJ53</f>
        <v>51</v>
      </c>
      <c r="K54" s="71">
        <f>abr!AJ53</f>
        <v>41</v>
      </c>
      <c r="L54" s="71">
        <f>mai!AJ53</f>
        <v>30.3</v>
      </c>
      <c r="M54" s="71">
        <f>jun!AJ53</f>
        <v>114.75</v>
      </c>
      <c r="N54" s="143" t="e">
        <f>jul!AJ53</f>
        <v>#DIV/0!</v>
      </c>
      <c r="O54" s="145">
        <f>AVERAGEIFS(D54:N54,D54:N54,"&gt;0",D54:N54,"&lt;&gt;"&amp;"")</f>
        <v>46.524999999999999</v>
      </c>
      <c r="P54" s="116" t="s">
        <v>230</v>
      </c>
      <c r="Q54" s="21"/>
    </row>
    <row r="55" spans="2:17" ht="28.5" customHeight="1" thickBot="1" x14ac:dyDescent="0.3">
      <c r="C55" s="64"/>
      <c r="D55" s="73">
        <f>set!AJ54</f>
        <v>1</v>
      </c>
      <c r="E55" s="74">
        <f>out!AJ54</f>
        <v>1</v>
      </c>
      <c r="F55" s="74">
        <f>nov!AJ54</f>
        <v>1.375</v>
      </c>
      <c r="G55" s="74" t="e">
        <f>dez!AJ54</f>
        <v>#DIV/0!</v>
      </c>
      <c r="H55" s="74" t="e">
        <f>jan!AJ54</f>
        <v>#DIV/0!</v>
      </c>
      <c r="I55" s="74" t="e">
        <f>fev!AJ54</f>
        <v>#DIV/0!</v>
      </c>
      <c r="J55" s="74">
        <f>mar!AJ54</f>
        <v>2</v>
      </c>
      <c r="K55" s="74">
        <f>abr!AJ54</f>
        <v>1</v>
      </c>
      <c r="L55" s="74">
        <f>mai!AJ54</f>
        <v>1</v>
      </c>
      <c r="M55" s="74">
        <f>jun!AJ54</f>
        <v>5</v>
      </c>
      <c r="N55" s="144" t="e">
        <f>jul!AJ54</f>
        <v>#DIV/0!</v>
      </c>
      <c r="O55" s="145">
        <f>AVERAGEIFS(D55:N55,D55:N55,"&gt;0",D55:N55,"&lt;&gt;"&amp;"")</f>
        <v>1.7678571428571428</v>
      </c>
      <c r="P55" s="117" t="s">
        <v>231</v>
      </c>
      <c r="Q55" s="21"/>
    </row>
    <row r="56" spans="2:17" ht="28.5" customHeight="1" thickBot="1" x14ac:dyDescent="0.3">
      <c r="P56" s="21"/>
      <c r="Q56" s="21"/>
    </row>
    <row r="57" spans="2:17" ht="28.5" customHeight="1" x14ac:dyDescent="0.25">
      <c r="D57" s="281" t="s">
        <v>23</v>
      </c>
      <c r="E57" s="282"/>
      <c r="F57" s="282"/>
      <c r="G57" s="282"/>
      <c r="H57" s="282"/>
      <c r="I57" s="308"/>
      <c r="J57" s="308"/>
      <c r="K57" s="308"/>
      <c r="L57" s="308"/>
      <c r="M57" s="308"/>
      <c r="N57" s="308"/>
      <c r="O57" s="283"/>
      <c r="P57" s="21"/>
      <c r="Q57" s="21"/>
    </row>
    <row r="58" spans="2:17" ht="28.5" customHeight="1" thickBot="1" x14ac:dyDescent="0.3">
      <c r="C58" s="1"/>
      <c r="D58" s="121" t="s">
        <v>249</v>
      </c>
      <c r="E58" s="58" t="s">
        <v>250</v>
      </c>
      <c r="F58" s="58" t="s">
        <v>251</v>
      </c>
      <c r="G58" s="58" t="s">
        <v>252</v>
      </c>
      <c r="H58" s="58" t="s">
        <v>253</v>
      </c>
      <c r="I58" s="58" t="s">
        <v>244</v>
      </c>
      <c r="J58" s="58" t="s">
        <v>245</v>
      </c>
      <c r="K58" s="58" t="s">
        <v>246</v>
      </c>
      <c r="L58" s="58" t="s">
        <v>247</v>
      </c>
      <c r="M58" s="58" t="s">
        <v>248</v>
      </c>
      <c r="N58" s="136" t="s">
        <v>254</v>
      </c>
      <c r="O58" s="122" t="s">
        <v>242</v>
      </c>
      <c r="P58" s="84"/>
      <c r="Q58" s="4"/>
    </row>
    <row r="59" spans="2:17" ht="28.5" customHeight="1" x14ac:dyDescent="0.25">
      <c r="C59" s="64"/>
      <c r="D59" s="70">
        <f>set!AJ57</f>
        <v>20</v>
      </c>
      <c r="E59" s="71">
        <f>out!AJ57</f>
        <v>189</v>
      </c>
      <c r="F59" s="71">
        <f>nov!AJ57</f>
        <v>401</v>
      </c>
      <c r="G59" s="71">
        <f>dez!AJ57</f>
        <v>192</v>
      </c>
      <c r="H59" s="71">
        <f>jan!AJ57</f>
        <v>356</v>
      </c>
      <c r="I59" s="71">
        <f>fev!AJ57</f>
        <v>283</v>
      </c>
      <c r="J59" s="71">
        <f>mar!AJ57</f>
        <v>279</v>
      </c>
      <c r="K59" s="71">
        <f>abr!AJ57</f>
        <v>343</v>
      </c>
      <c r="L59" s="71">
        <f>mai!AJ57</f>
        <v>359</v>
      </c>
      <c r="M59" s="71">
        <f>jun!AJ57</f>
        <v>212</v>
      </c>
      <c r="N59" s="152">
        <f>jul!AJ57</f>
        <v>249</v>
      </c>
      <c r="O59" s="145">
        <f>SUM(D59:N59)</f>
        <v>2883</v>
      </c>
      <c r="P59" s="107" t="s">
        <v>80</v>
      </c>
      <c r="Q59" s="220" t="s">
        <v>34</v>
      </c>
    </row>
    <row r="60" spans="2:17" ht="28.5" customHeight="1" x14ac:dyDescent="0.25">
      <c r="C60" s="64"/>
      <c r="D60" s="72">
        <f>set!AJ58</f>
        <v>7</v>
      </c>
      <c r="E60" s="146">
        <f>out!AJ58</f>
        <v>84</v>
      </c>
      <c r="F60" s="146">
        <f>nov!AJ58</f>
        <v>184</v>
      </c>
      <c r="G60" s="146">
        <f>dez!AJ58</f>
        <v>87</v>
      </c>
      <c r="H60" s="146">
        <f>jan!AJ58</f>
        <v>174</v>
      </c>
      <c r="I60" s="146">
        <f>fev!AJ58</f>
        <v>136</v>
      </c>
      <c r="J60" s="146">
        <f>mar!AJ58</f>
        <v>135</v>
      </c>
      <c r="K60" s="146">
        <f>abr!AJ58</f>
        <v>175</v>
      </c>
      <c r="L60" s="146">
        <f>mai!AJ58</f>
        <v>176</v>
      </c>
      <c r="M60" s="146">
        <f>jun!AJ58</f>
        <v>103</v>
      </c>
      <c r="N60" s="153">
        <f>jul!AJ58</f>
        <v>130</v>
      </c>
      <c r="O60" s="147">
        <f t="shared" ref="O60:O95" si="1">SUM(D60:N60)</f>
        <v>1391</v>
      </c>
      <c r="P60" s="24" t="s">
        <v>81</v>
      </c>
      <c r="Q60" s="221"/>
    </row>
    <row r="61" spans="2:17" ht="28.5" customHeight="1" x14ac:dyDescent="0.25">
      <c r="C61" s="64"/>
      <c r="D61" s="72">
        <f>set!AJ59</f>
        <v>13</v>
      </c>
      <c r="E61" s="146">
        <f>out!AJ59</f>
        <v>105</v>
      </c>
      <c r="F61" s="146">
        <f>nov!AJ59</f>
        <v>217</v>
      </c>
      <c r="G61" s="146">
        <f>dez!AJ59</f>
        <v>105</v>
      </c>
      <c r="H61" s="146">
        <f>jan!AJ59</f>
        <v>182</v>
      </c>
      <c r="I61" s="146">
        <f>fev!AJ59</f>
        <v>146</v>
      </c>
      <c r="J61" s="146">
        <f>mar!AJ59</f>
        <v>144</v>
      </c>
      <c r="K61" s="146">
        <f>abr!AJ59</f>
        <v>168</v>
      </c>
      <c r="L61" s="146">
        <f>mai!AJ59</f>
        <v>183</v>
      </c>
      <c r="M61" s="146">
        <f>jun!AJ59</f>
        <v>109</v>
      </c>
      <c r="N61" s="153">
        <f>jul!AJ59</f>
        <v>119</v>
      </c>
      <c r="O61" s="147">
        <f t="shared" si="1"/>
        <v>1491</v>
      </c>
      <c r="P61" s="24" t="s">
        <v>82</v>
      </c>
      <c r="Q61" s="221"/>
    </row>
    <row r="62" spans="2:17" ht="28.5" customHeight="1" thickBot="1" x14ac:dyDescent="0.3">
      <c r="C62" s="64"/>
      <c r="D62" s="73">
        <f>set!AJ60</f>
        <v>0</v>
      </c>
      <c r="E62" s="74">
        <f>out!AJ60</f>
        <v>3</v>
      </c>
      <c r="F62" s="74">
        <f>nov!AJ60</f>
        <v>14</v>
      </c>
      <c r="G62" s="74">
        <f>dez!AJ60</f>
        <v>0</v>
      </c>
      <c r="H62" s="74">
        <f>jan!AJ60</f>
        <v>4</v>
      </c>
      <c r="I62" s="74">
        <f>fev!AJ60</f>
        <v>3</v>
      </c>
      <c r="J62" s="74">
        <f>mar!AJ60</f>
        <v>4</v>
      </c>
      <c r="K62" s="74">
        <f>abr!AJ60</f>
        <v>8</v>
      </c>
      <c r="L62" s="74">
        <f>mai!AJ60</f>
        <v>10</v>
      </c>
      <c r="M62" s="74">
        <f>jun!AJ60</f>
        <v>0</v>
      </c>
      <c r="N62" s="155">
        <f>jul!AJ60</f>
        <v>0</v>
      </c>
      <c r="O62" s="148">
        <f t="shared" si="1"/>
        <v>46</v>
      </c>
      <c r="P62" s="108" t="s">
        <v>84</v>
      </c>
      <c r="Q62" s="222"/>
    </row>
    <row r="63" spans="2:17" ht="28.5" customHeight="1" x14ac:dyDescent="0.25">
      <c r="B63" s="67"/>
      <c r="C63" s="64"/>
      <c r="D63" s="70">
        <f>set!AJ61</f>
        <v>0</v>
      </c>
      <c r="E63" s="71">
        <f>out!AJ61</f>
        <v>0</v>
      </c>
      <c r="F63" s="71">
        <f>nov!AJ61</f>
        <v>5</v>
      </c>
      <c r="G63" s="71">
        <f>dez!AJ61</f>
        <v>2</v>
      </c>
      <c r="H63" s="71">
        <f>jan!AJ61</f>
        <v>6</v>
      </c>
      <c r="I63" s="71">
        <f>fev!AJ61</f>
        <v>3</v>
      </c>
      <c r="J63" s="71">
        <f>mar!AJ61</f>
        <v>4</v>
      </c>
      <c r="K63" s="71">
        <f>abr!AJ61</f>
        <v>4</v>
      </c>
      <c r="L63" s="71">
        <f>mai!AJ61</f>
        <v>5</v>
      </c>
      <c r="M63" s="71">
        <f>jun!AJ61</f>
        <v>4</v>
      </c>
      <c r="N63" s="152">
        <f>jul!AJ61</f>
        <v>0</v>
      </c>
      <c r="O63" s="145">
        <f t="shared" si="1"/>
        <v>33</v>
      </c>
      <c r="P63" s="109" t="s">
        <v>10</v>
      </c>
      <c r="Q63" s="221" t="s">
        <v>21</v>
      </c>
    </row>
    <row r="64" spans="2:17" ht="28.5" customHeight="1" x14ac:dyDescent="0.25">
      <c r="B64" s="67"/>
      <c r="C64" s="64"/>
      <c r="D64" s="72">
        <f>set!AJ62</f>
        <v>0</v>
      </c>
      <c r="E64" s="146">
        <f>out!AJ62</f>
        <v>0</v>
      </c>
      <c r="F64" s="146">
        <f>nov!AJ62</f>
        <v>0</v>
      </c>
      <c r="G64" s="146">
        <f>dez!AJ62</f>
        <v>0</v>
      </c>
      <c r="H64" s="146">
        <f>jan!AJ62</f>
        <v>0</v>
      </c>
      <c r="I64" s="146">
        <f>fev!AJ62</f>
        <v>0</v>
      </c>
      <c r="J64" s="146">
        <f>mar!AJ62</f>
        <v>0</v>
      </c>
      <c r="K64" s="146">
        <f>abr!AJ62</f>
        <v>0</v>
      </c>
      <c r="L64" s="146">
        <f>mai!AJ62</f>
        <v>0</v>
      </c>
      <c r="M64" s="146">
        <f>jun!AJ62</f>
        <v>0</v>
      </c>
      <c r="N64" s="153">
        <f>jul!AJ62</f>
        <v>0</v>
      </c>
      <c r="O64" s="147">
        <f t="shared" si="1"/>
        <v>0</v>
      </c>
      <c r="P64" s="24" t="s">
        <v>11</v>
      </c>
      <c r="Q64" s="221"/>
    </row>
    <row r="65" spans="2:17" ht="28.5" customHeight="1" x14ac:dyDescent="0.25">
      <c r="B65" s="67"/>
      <c r="C65" s="64"/>
      <c r="D65" s="72">
        <f>set!AJ63</f>
        <v>0</v>
      </c>
      <c r="E65" s="146">
        <f>out!AJ63</f>
        <v>0</v>
      </c>
      <c r="F65" s="146">
        <f>nov!AJ63</f>
        <v>0</v>
      </c>
      <c r="G65" s="146">
        <f>dez!AJ63</f>
        <v>0</v>
      </c>
      <c r="H65" s="146">
        <f>jan!AJ63</f>
        <v>0</v>
      </c>
      <c r="I65" s="146">
        <f>fev!AJ63</f>
        <v>0</v>
      </c>
      <c r="J65" s="146">
        <f>mar!AJ63</f>
        <v>0</v>
      </c>
      <c r="K65" s="146">
        <f>abr!AJ63</f>
        <v>0</v>
      </c>
      <c r="L65" s="146">
        <f>mai!AJ63</f>
        <v>0</v>
      </c>
      <c r="M65" s="146">
        <f>jun!AJ63</f>
        <v>0</v>
      </c>
      <c r="N65" s="153">
        <f>jul!AJ63</f>
        <v>0</v>
      </c>
      <c r="O65" s="147">
        <f t="shared" si="1"/>
        <v>0</v>
      </c>
      <c r="P65" s="24" t="s">
        <v>12</v>
      </c>
      <c r="Q65" s="221"/>
    </row>
    <row r="66" spans="2:17" ht="28.5" customHeight="1" x14ac:dyDescent="0.25">
      <c r="B66" s="67"/>
      <c r="C66" s="64"/>
      <c r="D66" s="72">
        <f>set!AJ64</f>
        <v>0</v>
      </c>
      <c r="E66" s="146">
        <f>out!AJ64</f>
        <v>0</v>
      </c>
      <c r="F66" s="146">
        <f>nov!AJ64</f>
        <v>0</v>
      </c>
      <c r="G66" s="146">
        <f>dez!AJ64</f>
        <v>0</v>
      </c>
      <c r="H66" s="146">
        <f>jan!AJ64</f>
        <v>0</v>
      </c>
      <c r="I66" s="146">
        <f>fev!AJ64</f>
        <v>0</v>
      </c>
      <c r="J66" s="146">
        <f>mar!AJ64</f>
        <v>0</v>
      </c>
      <c r="K66" s="146">
        <f>abr!AJ64</f>
        <v>0</v>
      </c>
      <c r="L66" s="146">
        <f>mai!AJ64</f>
        <v>0</v>
      </c>
      <c r="M66" s="146">
        <f>jun!AJ64</f>
        <v>0</v>
      </c>
      <c r="N66" s="153">
        <f>jul!AJ64</f>
        <v>0</v>
      </c>
      <c r="O66" s="147">
        <f t="shared" si="1"/>
        <v>0</v>
      </c>
      <c r="P66" s="24" t="s">
        <v>87</v>
      </c>
      <c r="Q66" s="221"/>
    </row>
    <row r="67" spans="2:17" ht="28.5" customHeight="1" x14ac:dyDescent="0.25">
      <c r="B67" s="67"/>
      <c r="C67" s="64"/>
      <c r="D67" s="72">
        <f>set!AJ65</f>
        <v>0</v>
      </c>
      <c r="E67" s="146">
        <f>out!AJ65</f>
        <v>0</v>
      </c>
      <c r="F67" s="146">
        <f>nov!AJ65</f>
        <v>0</v>
      </c>
      <c r="G67" s="146">
        <f>dez!AJ65</f>
        <v>0</v>
      </c>
      <c r="H67" s="146">
        <f>jan!AJ65</f>
        <v>0</v>
      </c>
      <c r="I67" s="146">
        <f>fev!AJ65</f>
        <v>0</v>
      </c>
      <c r="J67" s="146">
        <f>mar!AJ65</f>
        <v>0</v>
      </c>
      <c r="K67" s="146">
        <f>abr!AJ65</f>
        <v>0</v>
      </c>
      <c r="L67" s="146">
        <f>mai!AJ65</f>
        <v>0</v>
      </c>
      <c r="M67" s="146">
        <f>jun!AJ65</f>
        <v>0</v>
      </c>
      <c r="N67" s="153">
        <f>jul!AJ65</f>
        <v>0</v>
      </c>
      <c r="O67" s="147">
        <f t="shared" si="1"/>
        <v>0</v>
      </c>
      <c r="P67" s="24" t="s">
        <v>85</v>
      </c>
      <c r="Q67" s="221"/>
    </row>
    <row r="68" spans="2:17" ht="28.5" customHeight="1" thickBot="1" x14ac:dyDescent="0.3">
      <c r="B68" s="67"/>
      <c r="C68" s="64"/>
      <c r="D68" s="73">
        <f>set!AJ66</f>
        <v>1</v>
      </c>
      <c r="E68" s="74">
        <f>out!AJ66</f>
        <v>8</v>
      </c>
      <c r="F68" s="74">
        <f>nov!AJ66</f>
        <v>8</v>
      </c>
      <c r="G68" s="74">
        <f>dez!AJ66</f>
        <v>6</v>
      </c>
      <c r="H68" s="74">
        <f>jan!AJ66</f>
        <v>5</v>
      </c>
      <c r="I68" s="74">
        <f>fev!AJ66</f>
        <v>8</v>
      </c>
      <c r="J68" s="74">
        <f>mar!AJ66</f>
        <v>9</v>
      </c>
      <c r="K68" s="74">
        <f>abr!AJ66</f>
        <v>10</v>
      </c>
      <c r="L68" s="74">
        <f>mai!AJ66</f>
        <v>8</v>
      </c>
      <c r="M68" s="74">
        <f>jun!AJ66</f>
        <v>6</v>
      </c>
      <c r="N68" s="155">
        <f>jul!AJ66</f>
        <v>12</v>
      </c>
      <c r="O68" s="148">
        <f t="shared" si="1"/>
        <v>81</v>
      </c>
      <c r="P68" s="110" t="s">
        <v>86</v>
      </c>
      <c r="Q68" s="221"/>
    </row>
    <row r="69" spans="2:17" ht="28.5" customHeight="1" x14ac:dyDescent="0.25">
      <c r="D69" s="70">
        <f>set!AJ67</f>
        <v>0</v>
      </c>
      <c r="E69" s="71">
        <f>out!AJ67</f>
        <v>6</v>
      </c>
      <c r="F69" s="71">
        <f>nov!AJ67</f>
        <v>13</v>
      </c>
      <c r="G69" s="71">
        <f>dez!AJ67</f>
        <v>8</v>
      </c>
      <c r="H69" s="71">
        <f>jan!AJ67</f>
        <v>12</v>
      </c>
      <c r="I69" s="71">
        <f>fev!AJ67</f>
        <v>11</v>
      </c>
      <c r="J69" s="71">
        <f>mar!AJ67</f>
        <v>13</v>
      </c>
      <c r="K69" s="71">
        <f>abr!AJ67</f>
        <v>14</v>
      </c>
      <c r="L69" s="71">
        <f>mai!AJ67</f>
        <v>13</v>
      </c>
      <c r="M69" s="71">
        <f>jun!AJ67</f>
        <v>10</v>
      </c>
      <c r="N69" s="152">
        <f>jul!AJ67</f>
        <v>1</v>
      </c>
      <c r="O69" s="145">
        <f t="shared" si="1"/>
        <v>101</v>
      </c>
      <c r="P69" s="107" t="s">
        <v>8</v>
      </c>
      <c r="Q69" s="305" t="s">
        <v>6</v>
      </c>
    </row>
    <row r="70" spans="2:17" ht="28.5" customHeight="1" x14ac:dyDescent="0.25">
      <c r="D70" s="72">
        <f>set!AJ68</f>
        <v>0</v>
      </c>
      <c r="E70" s="146">
        <f>out!AJ68</f>
        <v>0</v>
      </c>
      <c r="F70" s="146">
        <f>nov!AJ68</f>
        <v>0</v>
      </c>
      <c r="G70" s="146">
        <f>dez!AJ68</f>
        <v>0</v>
      </c>
      <c r="H70" s="146">
        <f>jan!AJ68</f>
        <v>0</v>
      </c>
      <c r="I70" s="146">
        <f>fev!AJ68</f>
        <v>0</v>
      </c>
      <c r="J70" s="146">
        <f>mar!AJ68</f>
        <v>0</v>
      </c>
      <c r="K70" s="146">
        <f>abr!AJ68</f>
        <v>0</v>
      </c>
      <c r="L70" s="146">
        <f>mai!AJ68</f>
        <v>0</v>
      </c>
      <c r="M70" s="146">
        <f>jun!AJ68</f>
        <v>0</v>
      </c>
      <c r="N70" s="153">
        <f>jul!AJ68</f>
        <v>0</v>
      </c>
      <c r="O70" s="147">
        <f t="shared" si="1"/>
        <v>0</v>
      </c>
      <c r="P70" s="24" t="s">
        <v>9</v>
      </c>
      <c r="Q70" s="306"/>
    </row>
    <row r="71" spans="2:17" ht="28.5" customHeight="1" thickBot="1" x14ac:dyDescent="0.3">
      <c r="D71" s="73">
        <f>set!AJ69</f>
        <v>1</v>
      </c>
      <c r="E71" s="74">
        <f>out!AJ69</f>
        <v>2</v>
      </c>
      <c r="F71" s="74">
        <f>nov!AJ69</f>
        <v>0</v>
      </c>
      <c r="G71" s="74">
        <f>dez!AJ69</f>
        <v>0</v>
      </c>
      <c r="H71" s="74">
        <f>jan!AJ69</f>
        <v>0</v>
      </c>
      <c r="I71" s="74">
        <f>fev!AJ69</f>
        <v>0</v>
      </c>
      <c r="J71" s="74">
        <f>mar!AJ69</f>
        <v>0</v>
      </c>
      <c r="K71" s="74">
        <f>abr!AJ69</f>
        <v>0</v>
      </c>
      <c r="L71" s="74">
        <f>mai!AJ69</f>
        <v>0</v>
      </c>
      <c r="M71" s="74">
        <f>jun!AJ69</f>
        <v>0</v>
      </c>
      <c r="N71" s="155">
        <f>jul!AJ69</f>
        <v>11</v>
      </c>
      <c r="O71" s="148">
        <f t="shared" si="1"/>
        <v>14</v>
      </c>
      <c r="P71" s="108" t="s">
        <v>75</v>
      </c>
      <c r="Q71" s="307"/>
    </row>
    <row r="72" spans="2:17" ht="28.5" customHeight="1" x14ac:dyDescent="0.25">
      <c r="D72" s="81">
        <f>set!AJ70</f>
        <v>0</v>
      </c>
      <c r="E72" s="75">
        <f>out!AJ70</f>
        <v>0</v>
      </c>
      <c r="F72" s="75">
        <f>nov!AJ70</f>
        <v>0</v>
      </c>
      <c r="G72" s="75">
        <f>dez!AJ70</f>
        <v>0</v>
      </c>
      <c r="H72" s="75">
        <f>jan!AJ70</f>
        <v>0</v>
      </c>
      <c r="I72" s="75">
        <f>fev!AJ70</f>
        <v>0</v>
      </c>
      <c r="J72" s="75">
        <f>mar!AJ70</f>
        <v>0</v>
      </c>
      <c r="K72" s="75">
        <f>abr!AJ70</f>
        <v>0</v>
      </c>
      <c r="L72" s="75">
        <f>mai!AJ70</f>
        <v>0</v>
      </c>
      <c r="M72" s="75">
        <f>jun!AJ70</f>
        <v>0</v>
      </c>
      <c r="N72" s="156">
        <f>jul!AJ70</f>
        <v>0</v>
      </c>
      <c r="O72" s="161">
        <f t="shared" si="1"/>
        <v>0</v>
      </c>
      <c r="P72" s="113" t="s">
        <v>53</v>
      </c>
      <c r="Q72" s="223" t="s">
        <v>52</v>
      </c>
    </row>
    <row r="73" spans="2:17" ht="28.5" customHeight="1" x14ac:dyDescent="0.25">
      <c r="D73" s="72">
        <f>set!AJ71</f>
        <v>0</v>
      </c>
      <c r="E73" s="146">
        <f>out!AJ71</f>
        <v>0</v>
      </c>
      <c r="F73" s="146">
        <f>nov!AJ71</f>
        <v>0</v>
      </c>
      <c r="G73" s="146">
        <f>dez!AJ71</f>
        <v>0</v>
      </c>
      <c r="H73" s="146">
        <f>jan!AJ71</f>
        <v>0</v>
      </c>
      <c r="I73" s="146">
        <f>fev!AJ71</f>
        <v>0</v>
      </c>
      <c r="J73" s="146">
        <f>mar!AJ71</f>
        <v>0</v>
      </c>
      <c r="K73" s="146">
        <f>abr!AJ71</f>
        <v>0</v>
      </c>
      <c r="L73" s="146">
        <f>mai!AJ71</f>
        <v>0</v>
      </c>
      <c r="M73" s="146">
        <f>jun!AJ71</f>
        <v>0</v>
      </c>
      <c r="N73" s="153">
        <f>jul!AJ71</f>
        <v>0</v>
      </c>
      <c r="O73" s="147">
        <f t="shared" si="1"/>
        <v>0</v>
      </c>
      <c r="P73" s="114" t="s">
        <v>54</v>
      </c>
      <c r="Q73" s="223"/>
    </row>
    <row r="74" spans="2:17" ht="28.5" customHeight="1" x14ac:dyDescent="0.25">
      <c r="D74" s="72">
        <f>set!AJ72</f>
        <v>0</v>
      </c>
      <c r="E74" s="146">
        <f>out!AJ72</f>
        <v>0</v>
      </c>
      <c r="F74" s="146">
        <f>nov!AJ72</f>
        <v>0</v>
      </c>
      <c r="G74" s="146">
        <f>dez!AJ72</f>
        <v>0</v>
      </c>
      <c r="H74" s="146">
        <f>jan!AJ72</f>
        <v>0</v>
      </c>
      <c r="I74" s="146">
        <f>fev!AJ72</f>
        <v>0</v>
      </c>
      <c r="J74" s="146">
        <f>mar!AJ72</f>
        <v>0</v>
      </c>
      <c r="K74" s="146">
        <f>abr!AJ72</f>
        <v>0</v>
      </c>
      <c r="L74" s="146">
        <f>mai!AJ72</f>
        <v>0</v>
      </c>
      <c r="M74" s="146">
        <f>jun!AJ72</f>
        <v>0</v>
      </c>
      <c r="N74" s="153">
        <f>jul!AJ72</f>
        <v>0</v>
      </c>
      <c r="O74" s="147">
        <f t="shared" si="1"/>
        <v>0</v>
      </c>
      <c r="P74" s="114" t="s">
        <v>55</v>
      </c>
      <c r="Q74" s="223"/>
    </row>
    <row r="75" spans="2:17" ht="28.5" customHeight="1" x14ac:dyDescent="0.25">
      <c r="D75" s="72">
        <f>set!AJ73</f>
        <v>0</v>
      </c>
      <c r="E75" s="146">
        <f>out!AJ73</f>
        <v>0</v>
      </c>
      <c r="F75" s="146">
        <f>nov!AJ73</f>
        <v>0</v>
      </c>
      <c r="G75" s="146">
        <f>dez!AJ73</f>
        <v>0</v>
      </c>
      <c r="H75" s="146">
        <f>jan!AJ73</f>
        <v>0</v>
      </c>
      <c r="I75" s="146">
        <f>fev!AJ73</f>
        <v>0</v>
      </c>
      <c r="J75" s="146">
        <f>mar!AJ73</f>
        <v>0</v>
      </c>
      <c r="K75" s="146">
        <f>abr!AJ73</f>
        <v>0</v>
      </c>
      <c r="L75" s="146">
        <f>mai!AJ73</f>
        <v>0</v>
      </c>
      <c r="M75" s="146">
        <f>jun!AJ73</f>
        <v>1</v>
      </c>
      <c r="N75" s="153">
        <f>jul!AJ73</f>
        <v>10</v>
      </c>
      <c r="O75" s="147">
        <f t="shared" si="1"/>
        <v>11</v>
      </c>
      <c r="P75" s="114" t="s">
        <v>56</v>
      </c>
      <c r="Q75" s="223"/>
    </row>
    <row r="76" spans="2:17" ht="28.5" customHeight="1" x14ac:dyDescent="0.25">
      <c r="D76" s="72">
        <f>set!AJ74</f>
        <v>0</v>
      </c>
      <c r="E76" s="146">
        <f>out!AJ74</f>
        <v>0</v>
      </c>
      <c r="F76" s="146">
        <f>nov!AJ74</f>
        <v>0</v>
      </c>
      <c r="G76" s="146">
        <f>dez!AJ74</f>
        <v>0</v>
      </c>
      <c r="H76" s="146">
        <f>jan!AJ74</f>
        <v>0</v>
      </c>
      <c r="I76" s="146">
        <f>fev!AJ74</f>
        <v>0</v>
      </c>
      <c r="J76" s="146">
        <f>mar!AJ74</f>
        <v>0</v>
      </c>
      <c r="K76" s="146">
        <f>abr!AJ74</f>
        <v>0</v>
      </c>
      <c r="L76" s="146">
        <f>mai!AJ74</f>
        <v>0</v>
      </c>
      <c r="M76" s="146">
        <f>jun!AJ74</f>
        <v>0</v>
      </c>
      <c r="N76" s="153">
        <f>jul!AJ74</f>
        <v>0</v>
      </c>
      <c r="O76" s="147">
        <f t="shared" si="1"/>
        <v>0</v>
      </c>
      <c r="P76" s="114" t="s">
        <v>57</v>
      </c>
      <c r="Q76" s="223"/>
    </row>
    <row r="77" spans="2:17" ht="28.5" customHeight="1" x14ac:dyDescent="0.25">
      <c r="D77" s="72">
        <f>set!AJ75</f>
        <v>0</v>
      </c>
      <c r="E77" s="146">
        <f>out!AJ75</f>
        <v>0</v>
      </c>
      <c r="F77" s="146">
        <f>nov!AJ75</f>
        <v>0</v>
      </c>
      <c r="G77" s="146">
        <f>dez!AJ75</f>
        <v>0</v>
      </c>
      <c r="H77" s="146">
        <f>jan!AJ75</f>
        <v>0</v>
      </c>
      <c r="I77" s="146">
        <f>fev!AJ75</f>
        <v>0</v>
      </c>
      <c r="J77" s="146">
        <f>mar!AJ75</f>
        <v>0</v>
      </c>
      <c r="K77" s="146">
        <f>abr!AJ75</f>
        <v>0</v>
      </c>
      <c r="L77" s="146">
        <f>mai!AJ75</f>
        <v>0</v>
      </c>
      <c r="M77" s="146">
        <f>jun!AJ75</f>
        <v>1</v>
      </c>
      <c r="N77" s="153">
        <f>jul!AJ75</f>
        <v>0</v>
      </c>
      <c r="O77" s="147">
        <f t="shared" si="1"/>
        <v>1</v>
      </c>
      <c r="P77" s="114" t="s">
        <v>58</v>
      </c>
      <c r="Q77" s="223"/>
    </row>
    <row r="78" spans="2:17" ht="28.5" customHeight="1" x14ac:dyDescent="0.25">
      <c r="D78" s="72">
        <f>set!AJ76</f>
        <v>0</v>
      </c>
      <c r="E78" s="146">
        <f>out!AJ76</f>
        <v>0</v>
      </c>
      <c r="F78" s="146">
        <f>nov!AJ76</f>
        <v>0</v>
      </c>
      <c r="G78" s="146">
        <f>dez!AJ76</f>
        <v>0</v>
      </c>
      <c r="H78" s="146">
        <f>jan!AJ76</f>
        <v>0</v>
      </c>
      <c r="I78" s="146">
        <f>fev!AJ76</f>
        <v>0</v>
      </c>
      <c r="J78" s="146">
        <f>mar!AJ76</f>
        <v>0</v>
      </c>
      <c r="K78" s="146">
        <f>abr!AJ76</f>
        <v>0</v>
      </c>
      <c r="L78" s="146">
        <f>mai!AJ76</f>
        <v>0</v>
      </c>
      <c r="M78" s="146">
        <f>jun!AJ76</f>
        <v>0</v>
      </c>
      <c r="N78" s="153">
        <f>jul!AJ76</f>
        <v>0</v>
      </c>
      <c r="O78" s="147">
        <f t="shared" si="1"/>
        <v>0</v>
      </c>
      <c r="P78" s="114" t="s">
        <v>59</v>
      </c>
      <c r="Q78" s="223"/>
    </row>
    <row r="79" spans="2:17" ht="28.5" customHeight="1" x14ac:dyDescent="0.25">
      <c r="D79" s="72">
        <f>set!AJ77</f>
        <v>0</v>
      </c>
      <c r="E79" s="146">
        <f>out!AJ77</f>
        <v>0</v>
      </c>
      <c r="F79" s="146">
        <f>nov!AJ77</f>
        <v>0</v>
      </c>
      <c r="G79" s="146">
        <f>dez!AJ77</f>
        <v>0</v>
      </c>
      <c r="H79" s="146">
        <f>jan!AJ77</f>
        <v>0</v>
      </c>
      <c r="I79" s="146">
        <f>fev!AJ77</f>
        <v>0</v>
      </c>
      <c r="J79" s="146">
        <f>mar!AJ77</f>
        <v>0</v>
      </c>
      <c r="K79" s="146">
        <f>abr!AJ77</f>
        <v>0</v>
      </c>
      <c r="L79" s="146">
        <f>mai!AJ77</f>
        <v>0</v>
      </c>
      <c r="M79" s="146">
        <f>jun!AJ77</f>
        <v>0</v>
      </c>
      <c r="N79" s="153">
        <f>jul!AJ77</f>
        <v>0</v>
      </c>
      <c r="O79" s="147">
        <f t="shared" si="1"/>
        <v>0</v>
      </c>
      <c r="P79" s="114" t="s">
        <v>60</v>
      </c>
      <c r="Q79" s="223"/>
    </row>
    <row r="80" spans="2:17" ht="28.5" customHeight="1" x14ac:dyDescent="0.25">
      <c r="D80" s="72">
        <f>set!AJ78</f>
        <v>0</v>
      </c>
      <c r="E80" s="146">
        <f>out!AJ78</f>
        <v>3</v>
      </c>
      <c r="F80" s="146">
        <f>nov!AJ78</f>
        <v>9</v>
      </c>
      <c r="G80" s="146">
        <f>dez!AJ78</f>
        <v>6</v>
      </c>
      <c r="H80" s="146">
        <f>jan!AJ78</f>
        <v>1</v>
      </c>
      <c r="I80" s="146">
        <f>fev!AJ78</f>
        <v>4</v>
      </c>
      <c r="J80" s="146">
        <f>mar!AJ78</f>
        <v>0</v>
      </c>
      <c r="K80" s="146">
        <f>abr!AJ78</f>
        <v>3</v>
      </c>
      <c r="L80" s="146">
        <f>mai!AJ78</f>
        <v>7</v>
      </c>
      <c r="M80" s="146">
        <f>jun!AJ78</f>
        <v>4</v>
      </c>
      <c r="N80" s="153">
        <f>jul!AJ78</f>
        <v>0</v>
      </c>
      <c r="O80" s="147">
        <f t="shared" si="1"/>
        <v>37</v>
      </c>
      <c r="P80" s="114" t="s">
        <v>61</v>
      </c>
      <c r="Q80" s="223"/>
    </row>
    <row r="81" spans="3:17" ht="28.5" customHeight="1" x14ac:dyDescent="0.25">
      <c r="D81" s="72">
        <f>set!AJ79</f>
        <v>1</v>
      </c>
      <c r="E81" s="146">
        <f>out!AJ79</f>
        <v>5</v>
      </c>
      <c r="F81" s="146">
        <f>nov!AJ79</f>
        <v>4</v>
      </c>
      <c r="G81" s="146">
        <f>dez!AJ79</f>
        <v>2</v>
      </c>
      <c r="H81" s="146">
        <f>jan!AJ79</f>
        <v>10</v>
      </c>
      <c r="I81" s="146">
        <f>fev!AJ79</f>
        <v>0</v>
      </c>
      <c r="J81" s="146">
        <f>mar!AJ79</f>
        <v>1</v>
      </c>
      <c r="K81" s="146">
        <f>abr!AJ79</f>
        <v>1</v>
      </c>
      <c r="L81" s="146">
        <f>mai!AJ79</f>
        <v>3</v>
      </c>
      <c r="M81" s="146">
        <f>jun!AJ79</f>
        <v>3</v>
      </c>
      <c r="N81" s="153">
        <f>jul!AJ79</f>
        <v>2</v>
      </c>
      <c r="O81" s="147">
        <f t="shared" si="1"/>
        <v>32</v>
      </c>
      <c r="P81" s="114" t="s">
        <v>62</v>
      </c>
      <c r="Q81" s="223"/>
    </row>
    <row r="82" spans="3:17" ht="28.5" customHeight="1" x14ac:dyDescent="0.25">
      <c r="D82" s="72">
        <f>set!AJ80</f>
        <v>0</v>
      </c>
      <c r="E82" s="146">
        <f>out!AJ80</f>
        <v>0</v>
      </c>
      <c r="F82" s="146">
        <f>nov!AJ80</f>
        <v>0</v>
      </c>
      <c r="G82" s="146">
        <f>dez!AJ80</f>
        <v>0</v>
      </c>
      <c r="H82" s="146">
        <f>jan!AJ80</f>
        <v>0</v>
      </c>
      <c r="I82" s="146">
        <f>fev!AJ80</f>
        <v>0</v>
      </c>
      <c r="J82" s="146">
        <f>mar!AJ80</f>
        <v>0</v>
      </c>
      <c r="K82" s="146">
        <f>abr!AJ80</f>
        <v>1</v>
      </c>
      <c r="L82" s="146">
        <f>mai!AJ80</f>
        <v>0</v>
      </c>
      <c r="M82" s="146">
        <f>jun!AJ80</f>
        <v>0</v>
      </c>
      <c r="N82" s="153">
        <f>jul!AJ80</f>
        <v>0</v>
      </c>
      <c r="O82" s="147">
        <f t="shared" si="1"/>
        <v>1</v>
      </c>
      <c r="P82" s="114" t="s">
        <v>63</v>
      </c>
      <c r="Q82" s="223"/>
    </row>
    <row r="83" spans="3:17" ht="28.5" customHeight="1" x14ac:dyDescent="0.25">
      <c r="D83" s="72">
        <f>set!AJ81</f>
        <v>0</v>
      </c>
      <c r="E83" s="146">
        <f>out!AJ81</f>
        <v>0</v>
      </c>
      <c r="F83" s="146">
        <f>nov!AJ81</f>
        <v>0</v>
      </c>
      <c r="G83" s="146">
        <f>dez!AJ81</f>
        <v>0</v>
      </c>
      <c r="H83" s="146">
        <f>jan!AJ81</f>
        <v>0</v>
      </c>
      <c r="I83" s="146">
        <f>fev!AJ81</f>
        <v>0</v>
      </c>
      <c r="J83" s="146">
        <f>mar!AJ81</f>
        <v>0</v>
      </c>
      <c r="K83" s="146">
        <f>abr!AJ81</f>
        <v>0</v>
      </c>
      <c r="L83" s="146">
        <f>mai!AJ81</f>
        <v>0</v>
      </c>
      <c r="M83" s="146">
        <f>jun!AJ81</f>
        <v>0</v>
      </c>
      <c r="N83" s="153">
        <f>jul!AJ81</f>
        <v>0</v>
      </c>
      <c r="O83" s="147">
        <f t="shared" si="1"/>
        <v>0</v>
      </c>
      <c r="P83" s="114" t="s">
        <v>64</v>
      </c>
      <c r="Q83" s="223"/>
    </row>
    <row r="84" spans="3:17" ht="28.5" customHeight="1" x14ac:dyDescent="0.25">
      <c r="D84" s="72">
        <f>set!AJ82</f>
        <v>0</v>
      </c>
      <c r="E84" s="146">
        <f>out!AJ82</f>
        <v>0</v>
      </c>
      <c r="F84" s="146">
        <f>nov!AJ82</f>
        <v>0</v>
      </c>
      <c r="G84" s="146">
        <f>dez!AJ82</f>
        <v>0</v>
      </c>
      <c r="H84" s="146">
        <f>jan!AJ82</f>
        <v>0</v>
      </c>
      <c r="I84" s="146">
        <f>fev!AJ82</f>
        <v>0</v>
      </c>
      <c r="J84" s="146">
        <f>mar!AJ82</f>
        <v>1</v>
      </c>
      <c r="K84" s="146">
        <f>abr!AJ82</f>
        <v>0</v>
      </c>
      <c r="L84" s="146">
        <f>mai!AJ82</f>
        <v>2</v>
      </c>
      <c r="M84" s="146">
        <f>jun!AJ82</f>
        <v>1</v>
      </c>
      <c r="N84" s="153">
        <f>jul!AJ82</f>
        <v>0</v>
      </c>
      <c r="O84" s="147">
        <f t="shared" si="1"/>
        <v>4</v>
      </c>
      <c r="P84" s="114" t="s">
        <v>65</v>
      </c>
      <c r="Q84" s="223"/>
    </row>
    <row r="85" spans="3:17" ht="28.5" customHeight="1" x14ac:dyDescent="0.25">
      <c r="D85" s="72">
        <f>set!AJ83</f>
        <v>0</v>
      </c>
      <c r="E85" s="146">
        <f>out!AJ83</f>
        <v>0</v>
      </c>
      <c r="F85" s="146">
        <f>nov!AJ83</f>
        <v>0</v>
      </c>
      <c r="G85" s="146">
        <f>dez!AJ83</f>
        <v>0</v>
      </c>
      <c r="H85" s="146">
        <f>jan!AJ83</f>
        <v>0</v>
      </c>
      <c r="I85" s="146">
        <f>fev!AJ83</f>
        <v>1</v>
      </c>
      <c r="J85" s="146">
        <f>mar!AJ83</f>
        <v>1</v>
      </c>
      <c r="K85" s="146">
        <f>abr!AJ83</f>
        <v>1</v>
      </c>
      <c r="L85" s="146">
        <f>mai!AJ83</f>
        <v>0</v>
      </c>
      <c r="M85" s="146">
        <f>jun!AJ83</f>
        <v>0</v>
      </c>
      <c r="N85" s="153">
        <f>jul!AJ83</f>
        <v>0</v>
      </c>
      <c r="O85" s="147">
        <f t="shared" si="1"/>
        <v>3</v>
      </c>
      <c r="P85" s="114" t="s">
        <v>66</v>
      </c>
      <c r="Q85" s="223"/>
    </row>
    <row r="86" spans="3:17" ht="28.5" customHeight="1" x14ac:dyDescent="0.25">
      <c r="D86" s="72">
        <f>set!AJ84</f>
        <v>0</v>
      </c>
      <c r="E86" s="146">
        <f>out!AJ84</f>
        <v>0</v>
      </c>
      <c r="F86" s="146">
        <f>nov!AJ84</f>
        <v>0</v>
      </c>
      <c r="G86" s="146">
        <f>dez!AJ84</f>
        <v>0</v>
      </c>
      <c r="H86" s="146">
        <f>jan!AJ84</f>
        <v>0</v>
      </c>
      <c r="I86" s="146">
        <f>fev!AJ84</f>
        <v>3</v>
      </c>
      <c r="J86" s="146">
        <f>mar!AJ84</f>
        <v>3</v>
      </c>
      <c r="K86" s="146">
        <f>abr!AJ84</f>
        <v>4</v>
      </c>
      <c r="L86" s="146">
        <f>mai!AJ84</f>
        <v>1</v>
      </c>
      <c r="M86" s="146">
        <f>jun!AJ84</f>
        <v>0</v>
      </c>
      <c r="N86" s="153">
        <f>jul!AJ84</f>
        <v>0</v>
      </c>
      <c r="O86" s="147">
        <f t="shared" si="1"/>
        <v>11</v>
      </c>
      <c r="P86" s="114" t="s">
        <v>67</v>
      </c>
      <c r="Q86" s="223"/>
    </row>
    <row r="87" spans="3:17" ht="28.5" customHeight="1" x14ac:dyDescent="0.25">
      <c r="D87" s="72">
        <f>set!AJ85</f>
        <v>0</v>
      </c>
      <c r="E87" s="146">
        <f>out!AJ85</f>
        <v>0</v>
      </c>
      <c r="F87" s="146">
        <f>nov!AJ85</f>
        <v>0</v>
      </c>
      <c r="G87" s="146">
        <f>dez!AJ85</f>
        <v>0</v>
      </c>
      <c r="H87" s="146">
        <f>jan!AJ85</f>
        <v>0</v>
      </c>
      <c r="I87" s="146">
        <f>fev!AJ85</f>
        <v>2</v>
      </c>
      <c r="J87" s="146">
        <f>mar!AJ85</f>
        <v>4</v>
      </c>
      <c r="K87" s="146">
        <f>abr!AJ85</f>
        <v>0</v>
      </c>
      <c r="L87" s="146">
        <f>mai!AJ85</f>
        <v>0</v>
      </c>
      <c r="M87" s="146">
        <f>jun!AJ85</f>
        <v>0</v>
      </c>
      <c r="N87" s="153">
        <f>jul!AJ85</f>
        <v>0</v>
      </c>
      <c r="O87" s="147">
        <f t="shared" si="1"/>
        <v>6</v>
      </c>
      <c r="P87" s="114" t="s">
        <v>68</v>
      </c>
      <c r="Q87" s="223"/>
    </row>
    <row r="88" spans="3:17" ht="28.5" customHeight="1" thickBot="1" x14ac:dyDescent="0.3">
      <c r="D88" s="82">
        <f>set!AJ86</f>
        <v>0</v>
      </c>
      <c r="E88" s="69">
        <f>out!AJ86</f>
        <v>0</v>
      </c>
      <c r="F88" s="69">
        <f>nov!AJ86</f>
        <v>0</v>
      </c>
      <c r="G88" s="69">
        <f>dez!AJ86</f>
        <v>0</v>
      </c>
      <c r="H88" s="69">
        <f>jan!AJ86</f>
        <v>1</v>
      </c>
      <c r="I88" s="69">
        <f>fev!AJ86</f>
        <v>1</v>
      </c>
      <c r="J88" s="69">
        <f>mar!AJ86</f>
        <v>3</v>
      </c>
      <c r="K88" s="69">
        <f>abr!AJ86</f>
        <v>1</v>
      </c>
      <c r="L88" s="69">
        <f>mai!AJ86</f>
        <v>0</v>
      </c>
      <c r="M88" s="69">
        <f>jun!AJ86</f>
        <v>0</v>
      </c>
      <c r="N88" s="154">
        <f>jul!AJ86</f>
        <v>0</v>
      </c>
      <c r="O88" s="162">
        <f t="shared" si="1"/>
        <v>6</v>
      </c>
      <c r="P88" s="115" t="s">
        <v>69</v>
      </c>
      <c r="Q88" s="223"/>
    </row>
    <row r="89" spans="3:17" ht="28.5" customHeight="1" x14ac:dyDescent="0.25">
      <c r="C89" s="64"/>
      <c r="D89" s="70">
        <f>set!AJ87</f>
        <v>5</v>
      </c>
      <c r="E89" s="71">
        <f>out!AJ87</f>
        <v>31</v>
      </c>
      <c r="F89" s="71">
        <f>nov!AJ87</f>
        <v>47</v>
      </c>
      <c r="G89" s="71">
        <f>dez!AJ87</f>
        <v>33</v>
      </c>
      <c r="H89" s="71">
        <f>jan!AJ87</f>
        <v>46</v>
      </c>
      <c r="I89" s="71">
        <f>fev!AJ87</f>
        <v>44</v>
      </c>
      <c r="J89" s="71">
        <f>mar!AJ87</f>
        <v>56</v>
      </c>
      <c r="K89" s="71">
        <f>abr!AJ87</f>
        <v>112</v>
      </c>
      <c r="L89" s="71">
        <f>mai!AJ87</f>
        <v>52</v>
      </c>
      <c r="M89" s="71">
        <f>jun!AJ87</f>
        <v>45</v>
      </c>
      <c r="N89" s="152">
        <f>jul!AJ87</f>
        <v>16</v>
      </c>
      <c r="O89" s="145">
        <f t="shared" si="1"/>
        <v>487</v>
      </c>
      <c r="P89" s="107" t="s">
        <v>233</v>
      </c>
      <c r="Q89" s="230" t="s">
        <v>20</v>
      </c>
    </row>
    <row r="90" spans="3:17" ht="28.5" customHeight="1" thickBot="1" x14ac:dyDescent="0.3">
      <c r="C90" s="64"/>
      <c r="D90" s="73">
        <f>set!AJ88</f>
        <v>5</v>
      </c>
      <c r="E90" s="74">
        <f>out!AJ88</f>
        <v>31</v>
      </c>
      <c r="F90" s="74">
        <f>nov!AJ88</f>
        <v>47</v>
      </c>
      <c r="G90" s="74">
        <f>dez!AJ88</f>
        <v>33</v>
      </c>
      <c r="H90" s="74">
        <f>jan!AJ88</f>
        <v>46</v>
      </c>
      <c r="I90" s="74">
        <f>fev!AJ88</f>
        <v>44</v>
      </c>
      <c r="J90" s="74">
        <f>mar!AJ88</f>
        <v>56</v>
      </c>
      <c r="K90" s="74">
        <f>abr!AJ88</f>
        <v>57</v>
      </c>
      <c r="L90" s="74">
        <f>mai!AJ88</f>
        <v>52</v>
      </c>
      <c r="M90" s="74">
        <f>jun!AJ88</f>
        <v>45</v>
      </c>
      <c r="N90" s="155">
        <f>jul!AJ88</f>
        <v>16</v>
      </c>
      <c r="O90" s="148">
        <f t="shared" si="1"/>
        <v>432</v>
      </c>
      <c r="P90" s="108" t="s">
        <v>237</v>
      </c>
      <c r="Q90" s="231"/>
    </row>
    <row r="91" spans="3:17" ht="28.5" customHeight="1" thickBot="1" x14ac:dyDescent="0.3">
      <c r="C91" s="68"/>
      <c r="D91" s="83">
        <f>set!AJ89</f>
        <v>1</v>
      </c>
      <c r="E91" s="76">
        <f>out!AJ89</f>
        <v>8</v>
      </c>
      <c r="F91" s="76">
        <f>nov!AJ89</f>
        <v>13</v>
      </c>
      <c r="G91" s="76">
        <f>dez!AJ89</f>
        <v>8</v>
      </c>
      <c r="H91" s="76">
        <f>jan!AJ89</f>
        <v>12</v>
      </c>
      <c r="I91" s="76">
        <f>fev!AJ89</f>
        <v>11</v>
      </c>
      <c r="J91" s="76">
        <f>mar!AJ89</f>
        <v>13</v>
      </c>
      <c r="K91" s="76">
        <f>abr!AJ89</f>
        <v>13</v>
      </c>
      <c r="L91" s="76">
        <f>mai!AJ89</f>
        <v>13</v>
      </c>
      <c r="M91" s="76">
        <f>jun!AJ89</f>
        <v>10</v>
      </c>
      <c r="N91" s="157">
        <f>jul!AJ89</f>
        <v>10</v>
      </c>
      <c r="O91" s="163">
        <f t="shared" si="1"/>
        <v>112</v>
      </c>
      <c r="P91" s="309" t="s">
        <v>51</v>
      </c>
      <c r="Q91" s="290"/>
    </row>
    <row r="92" spans="3:17" ht="28.5" customHeight="1" thickBot="1" x14ac:dyDescent="0.3">
      <c r="C92" s="1"/>
      <c r="D92" s="70">
        <f>set!AJ90</f>
        <v>20</v>
      </c>
      <c r="E92" s="71">
        <f>out!AJ90</f>
        <v>23.625</v>
      </c>
      <c r="F92" s="71">
        <f>nov!AJ90</f>
        <v>30.846153846153847</v>
      </c>
      <c r="G92" s="71">
        <f>dez!AJ90</f>
        <v>24</v>
      </c>
      <c r="H92" s="71">
        <f>jan!AJ90</f>
        <v>29.666666666666668</v>
      </c>
      <c r="I92" s="71">
        <f>fev!AJ90</f>
        <v>25.727272727272727</v>
      </c>
      <c r="J92" s="71">
        <f>mar!AJ90</f>
        <v>21.46153846153846</v>
      </c>
      <c r="K92" s="71">
        <f>abr!AJ90</f>
        <v>26.384615384615383</v>
      </c>
      <c r="L92" s="71">
        <f>mai!AJ90</f>
        <v>27.615384615384617</v>
      </c>
      <c r="M92" s="71">
        <f>jun!AJ90</f>
        <v>21.2</v>
      </c>
      <c r="N92" s="152">
        <f>jul!AJ90</f>
        <v>24.9</v>
      </c>
      <c r="O92" s="371">
        <f>AVERAGEIFS(D92:N92,D92:N92,"&gt;0",D92:N92,"&lt;&gt;"&amp;"")</f>
        <v>25.038784700148334</v>
      </c>
      <c r="P92" s="158" t="s">
        <v>232</v>
      </c>
      <c r="Q92" s="1"/>
    </row>
    <row r="93" spans="3:17" ht="28.5" customHeight="1" thickBot="1" x14ac:dyDescent="0.3">
      <c r="C93" s="1"/>
      <c r="D93" s="72">
        <f>set!AJ91</f>
        <v>5</v>
      </c>
      <c r="E93" s="146">
        <f>out!AJ91</f>
        <v>3.875</v>
      </c>
      <c r="F93" s="146">
        <f>nov!AJ91</f>
        <v>3.6153846153846154</v>
      </c>
      <c r="G93" s="146">
        <f>dez!AJ91</f>
        <v>4.125</v>
      </c>
      <c r="H93" s="146">
        <f>jan!AJ91</f>
        <v>3.8333333333333335</v>
      </c>
      <c r="I93" s="146">
        <f>fev!AJ91</f>
        <v>4</v>
      </c>
      <c r="J93" s="146">
        <f>mar!AJ91</f>
        <v>4.3076923076923075</v>
      </c>
      <c r="K93" s="146">
        <f>abr!AJ91</f>
        <v>4.384615384615385</v>
      </c>
      <c r="L93" s="146">
        <f>mai!AJ91</f>
        <v>4</v>
      </c>
      <c r="M93" s="146">
        <f>jun!AJ91</f>
        <v>4.5</v>
      </c>
      <c r="N93" s="153">
        <f>jul!AJ91</f>
        <v>1.6</v>
      </c>
      <c r="O93" s="371">
        <f t="shared" ref="O93:O95" si="2">AVERAGEIFS(D93:N93,D93:N93,"&gt;0",D93:N93,"&lt;&gt;"&amp;"")</f>
        <v>3.9310023310023308</v>
      </c>
      <c r="P93" s="118" t="s">
        <v>235</v>
      </c>
      <c r="Q93" s="304"/>
    </row>
    <row r="94" spans="3:17" ht="28.5" customHeight="1" thickBot="1" x14ac:dyDescent="0.3">
      <c r="C94" s="1"/>
      <c r="D94" s="72">
        <f>set!AJ92</f>
        <v>5</v>
      </c>
      <c r="E94" s="146">
        <f>out!AJ92</f>
        <v>3.875</v>
      </c>
      <c r="F94" s="146">
        <f>nov!AJ92</f>
        <v>3.6153846153846154</v>
      </c>
      <c r="G94" s="146">
        <f>dez!AJ92</f>
        <v>4.125</v>
      </c>
      <c r="H94" s="146">
        <f>jan!AJ92</f>
        <v>3.8333333333333335</v>
      </c>
      <c r="I94" s="146">
        <f>fev!AJ92</f>
        <v>4</v>
      </c>
      <c r="J94" s="146">
        <f>mar!AJ92</f>
        <v>4.3076923076923075</v>
      </c>
      <c r="K94" s="146">
        <f>abr!AJ92</f>
        <v>4.384615384615385</v>
      </c>
      <c r="L94" s="146">
        <f>mai!AJ92</f>
        <v>4</v>
      </c>
      <c r="M94" s="146">
        <f>jun!AJ92</f>
        <v>4.5</v>
      </c>
      <c r="N94" s="153">
        <f>jul!AJ92</f>
        <v>1.6</v>
      </c>
      <c r="O94" s="371">
        <f t="shared" si="2"/>
        <v>3.9310023310023308</v>
      </c>
      <c r="P94" s="119" t="s">
        <v>236</v>
      </c>
      <c r="Q94" s="304"/>
    </row>
    <row r="95" spans="3:17" ht="28.5" customHeight="1" thickBot="1" x14ac:dyDescent="0.3">
      <c r="C95" s="1"/>
      <c r="D95" s="73">
        <f>set!AJ93</f>
        <v>4</v>
      </c>
      <c r="E95" s="74">
        <f>out!AJ93</f>
        <v>6.096774193548387</v>
      </c>
      <c r="F95" s="74">
        <f>nov!AJ93</f>
        <v>8.5319148936170208</v>
      </c>
      <c r="G95" s="74">
        <f>dez!AJ93</f>
        <v>5.8181818181818183</v>
      </c>
      <c r="H95" s="74">
        <f>jan!AJ93</f>
        <v>7.7391304347826084</v>
      </c>
      <c r="I95" s="74">
        <f>fev!AJ93</f>
        <v>6.4318181818181817</v>
      </c>
      <c r="J95" s="74">
        <f>mar!AJ93</f>
        <v>4.9821428571428568</v>
      </c>
      <c r="K95" s="74">
        <f>abr!AJ93</f>
        <v>3.0625</v>
      </c>
      <c r="L95" s="74">
        <f>mai!AJ93</f>
        <v>6.9038461538461542</v>
      </c>
      <c r="M95" s="74">
        <f>jun!AJ93</f>
        <v>4.7111111111111112</v>
      </c>
      <c r="N95" s="155">
        <f>jul!AJ93</f>
        <v>15.5625</v>
      </c>
      <c r="O95" s="371">
        <f t="shared" si="2"/>
        <v>6.7127199676407399</v>
      </c>
      <c r="P95" s="120" t="s">
        <v>238</v>
      </c>
      <c r="Q95" s="1"/>
    </row>
  </sheetData>
  <mergeCells count="25">
    <mergeCell ref="D4:Q4"/>
    <mergeCell ref="M5:N5"/>
    <mergeCell ref="O5:P5"/>
    <mergeCell ref="O6:P6"/>
    <mergeCell ref="M6:N6"/>
    <mergeCell ref="D5:L5"/>
    <mergeCell ref="D6:L6"/>
    <mergeCell ref="Q89:Q90"/>
    <mergeCell ref="P91:Q91"/>
    <mergeCell ref="Q93:Q94"/>
    <mergeCell ref="Q26:Q32"/>
    <mergeCell ref="Q33:Q35"/>
    <mergeCell ref="Q36:Q52"/>
    <mergeCell ref="P53:Q53"/>
    <mergeCell ref="Q59:Q62"/>
    <mergeCell ref="Q63:Q68"/>
    <mergeCell ref="Q69:Q71"/>
    <mergeCell ref="Q72:Q88"/>
    <mergeCell ref="D57:O57"/>
    <mergeCell ref="D7:O7"/>
    <mergeCell ref="Q9:Q13"/>
    <mergeCell ref="Q14:Q15"/>
    <mergeCell ref="Q16:Q21"/>
    <mergeCell ref="P22:Q22"/>
    <mergeCell ref="Q23:Q25"/>
  </mergeCells>
  <pageMargins left="0.25" right="0.25" top="0.75" bottom="0.75" header="0.3" footer="0.3"/>
  <pageSetup paperSize="9" scale="46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67585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133350</xdr:rowOff>
              </from>
              <to>
                <xdr:col>1</xdr:col>
                <xdr:colOff>0</xdr:colOff>
                <xdr:row>3</xdr:row>
                <xdr:rowOff>57150</xdr:rowOff>
              </to>
            </anchor>
          </objectPr>
        </oleObject>
      </mc:Choice>
      <mc:Fallback>
        <oleObject progId="Word.Picture.8" shapeId="67585" r:id="rId4"/>
      </mc:Fallback>
    </mc:AlternateContent>
    <mc:AlternateContent xmlns:mc="http://schemas.openxmlformats.org/markup-compatibility/2006">
      <mc:Choice Requires="x14">
        <oleObject progId="Word.Picture.8" shapeId="67586" r:id="rId6">
          <objectPr defaultSize="0" autoPict="0" r:id="rId5">
            <anchor moveWithCells="1" sizeWithCells="1">
              <from>
                <xdr:col>15</xdr:col>
                <xdr:colOff>0</xdr:colOff>
                <xdr:row>0</xdr:row>
                <xdr:rowOff>57150</xdr:rowOff>
              </from>
              <to>
                <xdr:col>15</xdr:col>
                <xdr:colOff>0</xdr:colOff>
                <xdr:row>2</xdr:row>
                <xdr:rowOff>171450</xdr:rowOff>
              </to>
            </anchor>
          </objectPr>
        </oleObject>
      </mc:Choice>
      <mc:Fallback>
        <oleObject progId="Word.Picture.8" shapeId="67586" r:id="rId6"/>
      </mc:Fallback>
    </mc:AlternateContent>
    <mc:AlternateContent xmlns:mc="http://schemas.openxmlformats.org/markup-compatibility/2006">
      <mc:Choice Requires="x14">
        <oleObject progId="Word.Picture.8" shapeId="67600" r:id="rId7">
          <objectPr defaultSize="0" autoPict="0" r:id="rId5">
            <anchor moveWithCells="1" sizeWithCells="1">
              <from>
                <xdr:col>15</xdr:col>
                <xdr:colOff>2428875</xdr:colOff>
                <xdr:row>0</xdr:row>
                <xdr:rowOff>0</xdr:rowOff>
              </from>
              <to>
                <xdr:col>17</xdr:col>
                <xdr:colOff>19050</xdr:colOff>
                <xdr:row>2</xdr:row>
                <xdr:rowOff>123825</xdr:rowOff>
              </to>
            </anchor>
          </objectPr>
        </oleObject>
      </mc:Choice>
      <mc:Fallback>
        <oleObject progId="Word.Picture.8" shapeId="67600" r:id="rId7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K25"/>
  <sheetViews>
    <sheetView topLeftCell="A11" workbookViewId="0">
      <selection activeCell="G9" sqref="G9:K9"/>
    </sheetView>
  </sheetViews>
  <sheetFormatPr defaultRowHeight="15" x14ac:dyDescent="0.25"/>
  <cols>
    <col min="2" max="2" width="25.5703125" bestFit="1" customWidth="1"/>
    <col min="5" max="5" width="8.42578125" customWidth="1"/>
    <col min="6" max="6" width="16.5703125" bestFit="1" customWidth="1"/>
    <col min="11" max="11" width="12.42578125" bestFit="1" customWidth="1"/>
  </cols>
  <sheetData>
    <row r="1" spans="2:11" s="7" customFormat="1" x14ac:dyDescent="0.25">
      <c r="B1" s="6"/>
      <c r="C1" s="21"/>
      <c r="D1" s="21"/>
      <c r="E1" s="21"/>
    </row>
    <row r="2" spans="2:11" s="7" customFormat="1" x14ac:dyDescent="0.25">
      <c r="B2" s="6"/>
      <c r="C2" s="21"/>
      <c r="D2" s="21"/>
      <c r="E2" s="21"/>
    </row>
    <row r="3" spans="2:11" s="7" customFormat="1" ht="15.75" thickBot="1" x14ac:dyDescent="0.3">
      <c r="B3" s="6"/>
      <c r="C3" s="21"/>
      <c r="D3" s="21"/>
      <c r="E3" s="21"/>
    </row>
    <row r="4" spans="2:11" s="7" customFormat="1" x14ac:dyDescent="0.25">
      <c r="B4" s="6"/>
      <c r="C4" s="21"/>
      <c r="D4" s="299" t="s">
        <v>269</v>
      </c>
      <c r="E4" s="300"/>
      <c r="F4" s="300"/>
      <c r="G4" s="300"/>
      <c r="H4" s="300"/>
      <c r="I4" s="300"/>
      <c r="J4" s="300"/>
      <c r="K4" s="301"/>
    </row>
    <row r="5" spans="2:11" s="7" customFormat="1" ht="45" customHeight="1" x14ac:dyDescent="0.25">
      <c r="B5" s="6"/>
      <c r="C5" s="21"/>
      <c r="D5" s="343" t="s">
        <v>88</v>
      </c>
      <c r="E5" s="344"/>
      <c r="F5" s="345"/>
      <c r="G5" s="346" t="s">
        <v>89</v>
      </c>
      <c r="H5" s="347"/>
      <c r="I5" s="348" t="s">
        <v>239</v>
      </c>
      <c r="J5" s="345"/>
      <c r="K5" s="138" t="s">
        <v>52</v>
      </c>
    </row>
    <row r="6" spans="2:11" s="7" customFormat="1" ht="64.5" customHeight="1" thickBot="1" x14ac:dyDescent="0.3">
      <c r="B6" s="6"/>
      <c r="C6" s="21"/>
      <c r="D6" s="349" t="str">
        <f>set!A7</f>
        <v>Escolas de Vagos GEPE 118971 UO 161070</v>
      </c>
      <c r="E6" s="350"/>
      <c r="F6" s="350"/>
      <c r="G6" s="350">
        <f>set!L7</f>
        <v>0</v>
      </c>
      <c r="H6" s="350"/>
      <c r="I6" s="350">
        <f>set!O7</f>
        <v>0</v>
      </c>
      <c r="J6" s="350"/>
      <c r="K6" s="212"/>
    </row>
    <row r="7" spans="2:11" s="7" customFormat="1" ht="29.25" customHeight="1" thickBot="1" x14ac:dyDescent="0.3">
      <c r="B7" s="6"/>
      <c r="C7" s="1"/>
      <c r="D7" s="336" t="s">
        <v>255</v>
      </c>
      <c r="E7" s="337"/>
      <c r="F7" s="337"/>
      <c r="G7" s="337"/>
      <c r="H7" s="337"/>
      <c r="I7" s="337"/>
      <c r="J7" s="337"/>
      <c r="K7" s="338"/>
    </row>
    <row r="8" spans="2:11" s="7" customFormat="1" ht="29.25" customHeight="1" x14ac:dyDescent="0.25">
      <c r="B8" s="6"/>
      <c r="C8" s="1"/>
      <c r="D8" s="339" t="s">
        <v>225</v>
      </c>
      <c r="E8" s="340"/>
      <c r="F8" s="340"/>
      <c r="G8" s="341" t="s">
        <v>298</v>
      </c>
      <c r="H8" s="341"/>
      <c r="I8" s="341"/>
      <c r="J8" s="341"/>
      <c r="K8" s="342"/>
    </row>
    <row r="9" spans="2:11" ht="25.5" customHeight="1" x14ac:dyDescent="0.25">
      <c r="D9" s="339" t="s">
        <v>267</v>
      </c>
      <c r="E9" s="340"/>
      <c r="F9" s="340"/>
      <c r="G9" s="341" t="s">
        <v>304</v>
      </c>
      <c r="H9" s="341"/>
      <c r="I9" s="341"/>
      <c r="J9" s="341"/>
      <c r="K9" s="342"/>
    </row>
    <row r="10" spans="2:11" ht="38.25" customHeight="1" x14ac:dyDescent="0.25">
      <c r="D10" s="326" t="s">
        <v>228</v>
      </c>
      <c r="E10" s="327"/>
      <c r="F10" s="327"/>
      <c r="G10" s="319" t="s">
        <v>299</v>
      </c>
      <c r="H10" s="319"/>
      <c r="I10" s="319"/>
      <c r="J10" s="319"/>
      <c r="K10" s="320"/>
    </row>
    <row r="11" spans="2:11" ht="15" customHeight="1" x14ac:dyDescent="0.25">
      <c r="D11" s="328" t="s">
        <v>224</v>
      </c>
      <c r="E11" s="353"/>
      <c r="F11" s="329"/>
      <c r="G11" s="319" t="s">
        <v>274</v>
      </c>
      <c r="H11" s="319"/>
      <c r="I11" s="319"/>
      <c r="J11" s="319"/>
      <c r="K11" s="320"/>
    </row>
    <row r="12" spans="2:11" x14ac:dyDescent="0.25">
      <c r="D12" s="330"/>
      <c r="E12" s="354"/>
      <c r="F12" s="331"/>
      <c r="G12" s="319" t="s">
        <v>276</v>
      </c>
      <c r="H12" s="319"/>
      <c r="I12" s="319"/>
      <c r="J12" s="319"/>
      <c r="K12" s="320"/>
    </row>
    <row r="13" spans="2:11" x14ac:dyDescent="0.25">
      <c r="D13" s="330"/>
      <c r="E13" s="354"/>
      <c r="F13" s="331"/>
      <c r="G13" s="319" t="s">
        <v>300</v>
      </c>
      <c r="H13" s="319"/>
      <c r="I13" s="319"/>
      <c r="J13" s="319"/>
      <c r="K13" s="320"/>
    </row>
    <row r="14" spans="2:11" x14ac:dyDescent="0.25">
      <c r="D14" s="351"/>
      <c r="E14" s="355"/>
      <c r="F14" s="352"/>
      <c r="G14" s="319" t="s">
        <v>301</v>
      </c>
      <c r="H14" s="319"/>
      <c r="I14" s="319"/>
      <c r="J14" s="319"/>
      <c r="K14" s="320"/>
    </row>
    <row r="15" spans="2:11" ht="25.5" customHeight="1" x14ac:dyDescent="0.25">
      <c r="D15" s="326" t="s">
        <v>226</v>
      </c>
      <c r="E15" s="327"/>
      <c r="F15" s="327"/>
      <c r="G15" s="319" t="s">
        <v>302</v>
      </c>
      <c r="H15" s="319"/>
      <c r="I15" s="319"/>
      <c r="J15" s="319"/>
      <c r="K15" s="320"/>
    </row>
    <row r="16" spans="2:11" x14ac:dyDescent="0.25">
      <c r="D16" s="326" t="s">
        <v>256</v>
      </c>
      <c r="E16" s="327" t="s">
        <v>222</v>
      </c>
      <c r="F16" s="327" t="s">
        <v>223</v>
      </c>
      <c r="G16" s="319" t="s">
        <v>257</v>
      </c>
      <c r="H16" s="319"/>
      <c r="I16" s="319"/>
      <c r="J16" s="319"/>
      <c r="K16" s="320"/>
    </row>
    <row r="17" spans="4:11" ht="15" customHeight="1" x14ac:dyDescent="0.25">
      <c r="D17" s="328" t="s">
        <v>265</v>
      </c>
      <c r="E17" s="329"/>
      <c r="F17" s="22" t="s">
        <v>262</v>
      </c>
      <c r="G17" s="319">
        <v>20</v>
      </c>
      <c r="H17" s="319"/>
      <c r="I17" s="319"/>
      <c r="J17" s="319"/>
      <c r="K17" s="320"/>
    </row>
    <row r="18" spans="4:11" ht="15" customHeight="1" x14ac:dyDescent="0.25">
      <c r="D18" s="351"/>
      <c r="E18" s="352"/>
      <c r="F18" s="22" t="s">
        <v>261</v>
      </c>
      <c r="G18" s="319">
        <v>20</v>
      </c>
      <c r="H18" s="319"/>
      <c r="I18" s="319"/>
      <c r="J18" s="319"/>
      <c r="K18" s="320"/>
    </row>
    <row r="19" spans="4:11" x14ac:dyDescent="0.25">
      <c r="D19" s="326" t="s">
        <v>264</v>
      </c>
      <c r="E19" s="327"/>
      <c r="F19" s="327"/>
      <c r="G19" s="334">
        <f>SUM(G17:K18)</f>
        <v>40</v>
      </c>
      <c r="H19" s="334"/>
      <c r="I19" s="334"/>
      <c r="J19" s="334"/>
      <c r="K19" s="335"/>
    </row>
    <row r="20" spans="4:11" ht="15" customHeight="1" x14ac:dyDescent="0.25">
      <c r="D20" s="328" t="s">
        <v>227</v>
      </c>
      <c r="E20" s="329"/>
      <c r="F20" s="139">
        <v>260</v>
      </c>
      <c r="G20" s="319">
        <v>4</v>
      </c>
      <c r="H20" s="319"/>
      <c r="I20" s="319"/>
      <c r="J20" s="319"/>
      <c r="K20" s="320"/>
    </row>
    <row r="21" spans="4:11" x14ac:dyDescent="0.25">
      <c r="D21" s="330"/>
      <c r="E21" s="331"/>
      <c r="F21" s="139">
        <v>620</v>
      </c>
      <c r="G21" s="319">
        <v>4</v>
      </c>
      <c r="H21" s="319"/>
      <c r="I21" s="319"/>
      <c r="J21" s="319"/>
      <c r="K21" s="320"/>
    </row>
    <row r="22" spans="4:11" ht="15" customHeight="1" x14ac:dyDescent="0.25">
      <c r="D22" s="330"/>
      <c r="E22" s="331"/>
      <c r="F22" s="323" t="s">
        <v>263</v>
      </c>
      <c r="G22" s="31" t="s">
        <v>303</v>
      </c>
      <c r="H22" s="319">
        <v>32</v>
      </c>
      <c r="I22" s="319"/>
      <c r="J22" s="319"/>
      <c r="K22" s="320"/>
    </row>
    <row r="23" spans="4:11" x14ac:dyDescent="0.25">
      <c r="D23" s="330"/>
      <c r="E23" s="331"/>
      <c r="F23" s="324"/>
      <c r="G23" s="31"/>
      <c r="H23" s="319"/>
      <c r="I23" s="319"/>
      <c r="J23" s="319"/>
      <c r="K23" s="320"/>
    </row>
    <row r="24" spans="4:11" x14ac:dyDescent="0.25">
      <c r="D24" s="330"/>
      <c r="E24" s="331"/>
      <c r="F24" s="324"/>
      <c r="G24" s="31"/>
      <c r="H24" s="319"/>
      <c r="I24" s="319"/>
      <c r="J24" s="319"/>
      <c r="K24" s="320"/>
    </row>
    <row r="25" spans="4:11" ht="15.75" thickBot="1" x14ac:dyDescent="0.3">
      <c r="D25" s="332"/>
      <c r="E25" s="333"/>
      <c r="F25" s="325"/>
      <c r="G25" s="137"/>
      <c r="H25" s="321"/>
      <c r="I25" s="321"/>
      <c r="J25" s="321"/>
      <c r="K25" s="322"/>
    </row>
  </sheetData>
  <mergeCells count="36">
    <mergeCell ref="G12:K12"/>
    <mergeCell ref="G13:K13"/>
    <mergeCell ref="D19:F19"/>
    <mergeCell ref="D17:E18"/>
    <mergeCell ref="G11:K11"/>
    <mergeCell ref="D11:F14"/>
    <mergeCell ref="G14:K14"/>
    <mergeCell ref="G15:K15"/>
    <mergeCell ref="D4:K4"/>
    <mergeCell ref="D5:F5"/>
    <mergeCell ref="G5:H5"/>
    <mergeCell ref="I5:J5"/>
    <mergeCell ref="D6:F6"/>
    <mergeCell ref="G6:H6"/>
    <mergeCell ref="I6:J6"/>
    <mergeCell ref="D7:K7"/>
    <mergeCell ref="D8:F8"/>
    <mergeCell ref="D10:F10"/>
    <mergeCell ref="G8:K8"/>
    <mergeCell ref="G10:K10"/>
    <mergeCell ref="D9:F9"/>
    <mergeCell ref="G9:K9"/>
    <mergeCell ref="H24:K24"/>
    <mergeCell ref="H25:K25"/>
    <mergeCell ref="F22:F25"/>
    <mergeCell ref="G16:K16"/>
    <mergeCell ref="D15:F15"/>
    <mergeCell ref="D16:F16"/>
    <mergeCell ref="D20:E25"/>
    <mergeCell ref="G17:K17"/>
    <mergeCell ref="G18:K18"/>
    <mergeCell ref="G20:K20"/>
    <mergeCell ref="G21:K21"/>
    <mergeCell ref="H22:K22"/>
    <mergeCell ref="H23:K23"/>
    <mergeCell ref="G19:K19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2225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133350</xdr:rowOff>
              </from>
              <to>
                <xdr:col>1</xdr:col>
                <xdr:colOff>0</xdr:colOff>
                <xdr:row>3</xdr:row>
                <xdr:rowOff>57150</xdr:rowOff>
              </to>
            </anchor>
          </objectPr>
        </oleObject>
      </mc:Choice>
      <mc:Fallback>
        <oleObject progId="Word.Picture.8" shapeId="52225" r:id="rId4"/>
      </mc:Fallback>
    </mc:AlternateContent>
    <mc:AlternateContent xmlns:mc="http://schemas.openxmlformats.org/markup-compatibility/2006">
      <mc:Choice Requires="x14">
        <oleObject progId="Word.Picture.8" shapeId="52226" r:id="rId6">
          <objectPr defaultSize="0" autoPict="0" r:id="rId5">
            <anchor moveWithCells="1" sizeWithCells="1">
              <from>
                <xdr:col>9</xdr:col>
                <xdr:colOff>0</xdr:colOff>
                <xdr:row>0</xdr:row>
                <xdr:rowOff>57150</xdr:rowOff>
              </from>
              <to>
                <xdr:col>9</xdr:col>
                <xdr:colOff>0</xdr:colOff>
                <xdr:row>2</xdr:row>
                <xdr:rowOff>171450</xdr:rowOff>
              </to>
            </anchor>
          </objectPr>
        </oleObject>
      </mc:Choice>
      <mc:Fallback>
        <oleObject progId="Word.Picture.8" shapeId="52226" r:id="rId6"/>
      </mc:Fallback>
    </mc:AlternateContent>
    <mc:AlternateContent xmlns:mc="http://schemas.openxmlformats.org/markup-compatibility/2006">
      <mc:Choice Requires="x14">
        <oleObject progId="Word.Picture.8" shapeId="52227" r:id="rId7">
          <objectPr defaultSize="0" autoPict="0" r:id="rId5">
            <anchor moveWithCells="1" sizeWithCells="1">
              <from>
                <xdr:col>10</xdr:col>
                <xdr:colOff>0</xdr:colOff>
                <xdr:row>0</xdr:row>
                <xdr:rowOff>0</xdr:rowOff>
              </from>
              <to>
                <xdr:col>11</xdr:col>
                <xdr:colOff>0</xdr:colOff>
                <xdr:row>2</xdr:row>
                <xdr:rowOff>114300</xdr:rowOff>
              </to>
            </anchor>
          </objectPr>
        </oleObject>
      </mc:Choice>
      <mc:Fallback>
        <oleObject progId="Word.Picture.8" shapeId="52227" r:id="rId7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E00-000000000000}">
          <x14:formula1>
            <xm:f>dados_1!$E$21:$E$23</xm:f>
          </x14:formula1>
          <xm:sqref>G16</xm:sqref>
        </x14:dataValidation>
        <x14:dataValidation type="list" allowBlank="1" showInputMessage="1" showErrorMessage="1" xr:uid="{00000000-0002-0000-0E00-000001000000}">
          <x14:formula1>
            <xm:f>dados_1!$E$3:$E$19</xm:f>
          </x14:formula1>
          <xm:sqref>K6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K25"/>
  <sheetViews>
    <sheetView workbookViewId="0">
      <selection activeCell="G19" sqref="G19:K19"/>
    </sheetView>
  </sheetViews>
  <sheetFormatPr defaultRowHeight="15" x14ac:dyDescent="0.25"/>
  <cols>
    <col min="2" max="2" width="25.5703125" bestFit="1" customWidth="1"/>
    <col min="5" max="5" width="8.42578125" customWidth="1"/>
    <col min="6" max="6" width="16.5703125" bestFit="1" customWidth="1"/>
    <col min="11" max="11" width="12.42578125" bestFit="1" customWidth="1"/>
  </cols>
  <sheetData>
    <row r="1" spans="2:11" s="7" customFormat="1" x14ac:dyDescent="0.25">
      <c r="B1" s="6"/>
      <c r="C1" s="21"/>
      <c r="D1" s="21"/>
      <c r="E1" s="21"/>
    </row>
    <row r="2" spans="2:11" s="7" customFormat="1" x14ac:dyDescent="0.25">
      <c r="B2" s="6"/>
      <c r="C2" s="21"/>
      <c r="D2" s="21"/>
      <c r="E2" s="21"/>
    </row>
    <row r="3" spans="2:11" s="7" customFormat="1" ht="15.75" thickBot="1" x14ac:dyDescent="0.3">
      <c r="B3" s="6"/>
      <c r="C3" s="21"/>
      <c r="D3" s="21"/>
      <c r="E3" s="21"/>
    </row>
    <row r="4" spans="2:11" s="7" customFormat="1" x14ac:dyDescent="0.25">
      <c r="B4" s="6"/>
      <c r="C4" s="21"/>
      <c r="D4" s="299" t="s">
        <v>270</v>
      </c>
      <c r="E4" s="300"/>
      <c r="F4" s="300"/>
      <c r="G4" s="300"/>
      <c r="H4" s="300"/>
      <c r="I4" s="300"/>
      <c r="J4" s="300"/>
      <c r="K4" s="301"/>
    </row>
    <row r="5" spans="2:11" s="7" customFormat="1" ht="45" customHeight="1" x14ac:dyDescent="0.25">
      <c r="B5" s="6"/>
      <c r="C5" s="21"/>
      <c r="D5" s="343" t="s">
        <v>88</v>
      </c>
      <c r="E5" s="344"/>
      <c r="F5" s="345"/>
      <c r="G5" s="346" t="s">
        <v>89</v>
      </c>
      <c r="H5" s="347"/>
      <c r="I5" s="348" t="s">
        <v>239</v>
      </c>
      <c r="J5" s="345"/>
      <c r="K5" s="138" t="s">
        <v>52</v>
      </c>
    </row>
    <row r="6" spans="2:11" s="7" customFormat="1" ht="64.5" customHeight="1" thickBot="1" x14ac:dyDescent="0.3">
      <c r="B6" s="6"/>
      <c r="C6" s="21"/>
      <c r="D6" s="349" t="str">
        <f>set!A7</f>
        <v>Escolas de Vagos GEPE 118971 UO 161070</v>
      </c>
      <c r="E6" s="350"/>
      <c r="F6" s="350"/>
      <c r="G6" s="350">
        <f>set!L7</f>
        <v>0</v>
      </c>
      <c r="H6" s="350"/>
      <c r="I6" s="350">
        <f>set!O7</f>
        <v>0</v>
      </c>
      <c r="J6" s="350"/>
      <c r="K6" s="212"/>
    </row>
    <row r="7" spans="2:11" s="7" customFormat="1" ht="29.25" customHeight="1" thickBot="1" x14ac:dyDescent="0.3">
      <c r="B7" s="6"/>
      <c r="C7" s="1"/>
      <c r="D7" s="336" t="s">
        <v>255</v>
      </c>
      <c r="E7" s="337"/>
      <c r="F7" s="337"/>
      <c r="G7" s="337"/>
      <c r="H7" s="337"/>
      <c r="I7" s="337"/>
      <c r="J7" s="337"/>
      <c r="K7" s="338"/>
    </row>
    <row r="8" spans="2:11" s="7" customFormat="1" ht="29.25" customHeight="1" x14ac:dyDescent="0.25">
      <c r="B8" s="6"/>
      <c r="C8" s="1"/>
      <c r="D8" s="339" t="s">
        <v>225</v>
      </c>
      <c r="E8" s="340"/>
      <c r="F8" s="340"/>
      <c r="G8" s="341"/>
      <c r="H8" s="341"/>
      <c r="I8" s="341"/>
      <c r="J8" s="341"/>
      <c r="K8" s="342"/>
    </row>
    <row r="9" spans="2:11" ht="25.5" customHeight="1" x14ac:dyDescent="0.25">
      <c r="D9" s="339" t="s">
        <v>267</v>
      </c>
      <c r="E9" s="340"/>
      <c r="F9" s="340"/>
      <c r="G9" s="341"/>
      <c r="H9" s="341"/>
      <c r="I9" s="341"/>
      <c r="J9" s="341"/>
      <c r="K9" s="342"/>
    </row>
    <row r="10" spans="2:11" ht="38.25" customHeight="1" x14ac:dyDescent="0.25">
      <c r="D10" s="326" t="s">
        <v>228</v>
      </c>
      <c r="E10" s="327"/>
      <c r="F10" s="327"/>
      <c r="G10" s="319"/>
      <c r="H10" s="319"/>
      <c r="I10" s="319"/>
      <c r="J10" s="319"/>
      <c r="K10" s="320"/>
    </row>
    <row r="11" spans="2:11" ht="15" customHeight="1" x14ac:dyDescent="0.25">
      <c r="D11" s="328" t="s">
        <v>224</v>
      </c>
      <c r="E11" s="353"/>
      <c r="F11" s="329"/>
      <c r="G11" s="319"/>
      <c r="H11" s="319"/>
      <c r="I11" s="319"/>
      <c r="J11" s="319"/>
      <c r="K11" s="320"/>
    </row>
    <row r="12" spans="2:11" x14ac:dyDescent="0.25">
      <c r="D12" s="330"/>
      <c r="E12" s="354"/>
      <c r="F12" s="331"/>
      <c r="G12" s="319"/>
      <c r="H12" s="319"/>
      <c r="I12" s="319"/>
      <c r="J12" s="319"/>
      <c r="K12" s="320"/>
    </row>
    <row r="13" spans="2:11" x14ac:dyDescent="0.25">
      <c r="D13" s="330"/>
      <c r="E13" s="354"/>
      <c r="F13" s="331"/>
      <c r="G13" s="319"/>
      <c r="H13" s="319"/>
      <c r="I13" s="319"/>
      <c r="J13" s="319"/>
      <c r="K13" s="320"/>
    </row>
    <row r="14" spans="2:11" x14ac:dyDescent="0.25">
      <c r="D14" s="351"/>
      <c r="E14" s="355"/>
      <c r="F14" s="352"/>
      <c r="G14" s="319"/>
      <c r="H14" s="319"/>
      <c r="I14" s="319"/>
      <c r="J14" s="319"/>
      <c r="K14" s="320"/>
    </row>
    <row r="15" spans="2:11" ht="25.5" customHeight="1" x14ac:dyDescent="0.25">
      <c r="D15" s="326" t="s">
        <v>226</v>
      </c>
      <c r="E15" s="327"/>
      <c r="F15" s="327"/>
      <c r="G15" s="319"/>
      <c r="H15" s="319"/>
      <c r="I15" s="319"/>
      <c r="J15" s="319"/>
      <c r="K15" s="320"/>
    </row>
    <row r="16" spans="2:11" x14ac:dyDescent="0.25">
      <c r="D16" s="326" t="s">
        <v>256</v>
      </c>
      <c r="E16" s="327" t="s">
        <v>222</v>
      </c>
      <c r="F16" s="327" t="s">
        <v>223</v>
      </c>
      <c r="G16" s="319"/>
      <c r="H16" s="319"/>
      <c r="I16" s="319"/>
      <c r="J16" s="319"/>
      <c r="K16" s="320"/>
    </row>
    <row r="17" spans="4:11" ht="15" customHeight="1" x14ac:dyDescent="0.25">
      <c r="D17" s="328" t="s">
        <v>265</v>
      </c>
      <c r="E17" s="329"/>
      <c r="F17" s="22" t="s">
        <v>262</v>
      </c>
      <c r="G17" s="319"/>
      <c r="H17" s="319"/>
      <c r="I17" s="319"/>
      <c r="J17" s="319"/>
      <c r="K17" s="320"/>
    </row>
    <row r="18" spans="4:11" ht="15" customHeight="1" x14ac:dyDescent="0.25">
      <c r="D18" s="351"/>
      <c r="E18" s="352"/>
      <c r="F18" s="22" t="s">
        <v>261</v>
      </c>
      <c r="G18" s="319"/>
      <c r="H18" s="319"/>
      <c r="I18" s="319"/>
      <c r="J18" s="319"/>
      <c r="K18" s="320"/>
    </row>
    <row r="19" spans="4:11" x14ac:dyDescent="0.25">
      <c r="D19" s="326" t="s">
        <v>264</v>
      </c>
      <c r="E19" s="327"/>
      <c r="F19" s="327"/>
      <c r="G19" s="334">
        <f>SUM(G17:K18)</f>
        <v>0</v>
      </c>
      <c r="H19" s="334"/>
      <c r="I19" s="334"/>
      <c r="J19" s="334"/>
      <c r="K19" s="335"/>
    </row>
    <row r="20" spans="4:11" ht="15" customHeight="1" x14ac:dyDescent="0.25">
      <c r="D20" s="328" t="s">
        <v>227</v>
      </c>
      <c r="E20" s="329"/>
      <c r="F20" s="139">
        <v>260</v>
      </c>
      <c r="G20" s="319"/>
      <c r="H20" s="319"/>
      <c r="I20" s="319"/>
      <c r="J20" s="319"/>
      <c r="K20" s="320"/>
    </row>
    <row r="21" spans="4:11" x14ac:dyDescent="0.25">
      <c r="D21" s="330"/>
      <c r="E21" s="331"/>
      <c r="F21" s="139">
        <v>620</v>
      </c>
      <c r="G21" s="319"/>
      <c r="H21" s="319"/>
      <c r="I21" s="319"/>
      <c r="J21" s="319"/>
      <c r="K21" s="320"/>
    </row>
    <row r="22" spans="4:11" ht="15" customHeight="1" x14ac:dyDescent="0.25">
      <c r="D22" s="330"/>
      <c r="E22" s="331"/>
      <c r="F22" s="323" t="s">
        <v>263</v>
      </c>
      <c r="G22" s="31"/>
      <c r="H22" s="319"/>
      <c r="I22" s="319"/>
      <c r="J22" s="319"/>
      <c r="K22" s="320"/>
    </row>
    <row r="23" spans="4:11" x14ac:dyDescent="0.25">
      <c r="D23" s="330"/>
      <c r="E23" s="331"/>
      <c r="F23" s="324"/>
      <c r="G23" s="31"/>
      <c r="H23" s="319"/>
      <c r="I23" s="319"/>
      <c r="J23" s="319"/>
      <c r="K23" s="320"/>
    </row>
    <row r="24" spans="4:11" x14ac:dyDescent="0.25">
      <c r="D24" s="330"/>
      <c r="E24" s="331"/>
      <c r="F24" s="324"/>
      <c r="G24" s="31"/>
      <c r="H24" s="319"/>
      <c r="I24" s="319"/>
      <c r="J24" s="319"/>
      <c r="K24" s="320"/>
    </row>
    <row r="25" spans="4:11" ht="15.75" thickBot="1" x14ac:dyDescent="0.3">
      <c r="D25" s="332"/>
      <c r="E25" s="333"/>
      <c r="F25" s="325"/>
      <c r="G25" s="137"/>
      <c r="H25" s="321"/>
      <c r="I25" s="321"/>
      <c r="J25" s="321"/>
      <c r="K25" s="322"/>
    </row>
  </sheetData>
  <mergeCells count="36">
    <mergeCell ref="D10:F10"/>
    <mergeCell ref="G10:K10"/>
    <mergeCell ref="D4:K4"/>
    <mergeCell ref="D5:F5"/>
    <mergeCell ref="G5:H5"/>
    <mergeCell ref="I5:J5"/>
    <mergeCell ref="D6:F6"/>
    <mergeCell ref="G6:H6"/>
    <mergeCell ref="I6:J6"/>
    <mergeCell ref="D7:K7"/>
    <mergeCell ref="D8:F8"/>
    <mergeCell ref="G8:K8"/>
    <mergeCell ref="D9:F9"/>
    <mergeCell ref="G9:K9"/>
    <mergeCell ref="D19:F19"/>
    <mergeCell ref="G19:K19"/>
    <mergeCell ref="D11:F14"/>
    <mergeCell ref="G11:K11"/>
    <mergeCell ref="G12:K12"/>
    <mergeCell ref="G13:K13"/>
    <mergeCell ref="G14:K14"/>
    <mergeCell ref="D15:F15"/>
    <mergeCell ref="G15:K15"/>
    <mergeCell ref="D16:F16"/>
    <mergeCell ref="G16:K16"/>
    <mergeCell ref="D17:E18"/>
    <mergeCell ref="G17:K17"/>
    <mergeCell ref="G18:K18"/>
    <mergeCell ref="D20:E25"/>
    <mergeCell ref="G20:K20"/>
    <mergeCell ref="G21:K21"/>
    <mergeCell ref="F22:F25"/>
    <mergeCell ref="H22:K22"/>
    <mergeCell ref="H23:K23"/>
    <mergeCell ref="H24:K24"/>
    <mergeCell ref="H25:K25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6801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133350</xdr:rowOff>
              </from>
              <to>
                <xdr:col>1</xdr:col>
                <xdr:colOff>0</xdr:colOff>
                <xdr:row>3</xdr:row>
                <xdr:rowOff>57150</xdr:rowOff>
              </to>
            </anchor>
          </objectPr>
        </oleObject>
      </mc:Choice>
      <mc:Fallback>
        <oleObject progId="Word.Picture.8" shapeId="76801" r:id="rId4"/>
      </mc:Fallback>
    </mc:AlternateContent>
    <mc:AlternateContent xmlns:mc="http://schemas.openxmlformats.org/markup-compatibility/2006">
      <mc:Choice Requires="x14">
        <oleObject progId="Word.Picture.8" shapeId="76802" r:id="rId6">
          <objectPr defaultSize="0" autoPict="0" r:id="rId5">
            <anchor moveWithCells="1" sizeWithCells="1">
              <from>
                <xdr:col>9</xdr:col>
                <xdr:colOff>0</xdr:colOff>
                <xdr:row>0</xdr:row>
                <xdr:rowOff>57150</xdr:rowOff>
              </from>
              <to>
                <xdr:col>9</xdr:col>
                <xdr:colOff>0</xdr:colOff>
                <xdr:row>2</xdr:row>
                <xdr:rowOff>171450</xdr:rowOff>
              </to>
            </anchor>
          </objectPr>
        </oleObject>
      </mc:Choice>
      <mc:Fallback>
        <oleObject progId="Word.Picture.8" shapeId="76802" r:id="rId6"/>
      </mc:Fallback>
    </mc:AlternateContent>
    <mc:AlternateContent xmlns:mc="http://schemas.openxmlformats.org/markup-compatibility/2006">
      <mc:Choice Requires="x14">
        <oleObject progId="Word.Picture.8" shapeId="76803" r:id="rId7">
          <objectPr defaultSize="0" autoPict="0" r:id="rId5">
            <anchor moveWithCells="1" sizeWithCells="1">
              <from>
                <xdr:col>10</xdr:col>
                <xdr:colOff>0</xdr:colOff>
                <xdr:row>0</xdr:row>
                <xdr:rowOff>0</xdr:rowOff>
              </from>
              <to>
                <xdr:col>11</xdr:col>
                <xdr:colOff>0</xdr:colOff>
                <xdr:row>2</xdr:row>
                <xdr:rowOff>114300</xdr:rowOff>
              </to>
            </anchor>
          </objectPr>
        </oleObject>
      </mc:Choice>
      <mc:Fallback>
        <oleObject progId="Word.Picture.8" shapeId="76803" r:id="rId7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F00-000000000000}">
          <x14:formula1>
            <xm:f>dados_1!$E$3:$E$19</xm:f>
          </x14:formula1>
          <xm:sqref>K6</xm:sqref>
        </x14:dataValidation>
        <x14:dataValidation type="list" allowBlank="1" showInputMessage="1" showErrorMessage="1" xr:uid="{00000000-0002-0000-0F00-000001000000}">
          <x14:formula1>
            <xm:f>dados_1!$E$21:$E$23</xm:f>
          </x14:formula1>
          <xm:sqref>G16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K25"/>
  <sheetViews>
    <sheetView topLeftCell="A10" workbookViewId="0">
      <selection activeCell="N30" sqref="N30"/>
    </sheetView>
  </sheetViews>
  <sheetFormatPr defaultRowHeight="15" x14ac:dyDescent="0.25"/>
  <cols>
    <col min="2" max="2" width="25.5703125" bestFit="1" customWidth="1"/>
    <col min="5" max="5" width="8.42578125" customWidth="1"/>
    <col min="6" max="6" width="16.5703125" bestFit="1" customWidth="1"/>
    <col min="11" max="11" width="12.42578125" bestFit="1" customWidth="1"/>
  </cols>
  <sheetData>
    <row r="1" spans="2:11" s="7" customFormat="1" x14ac:dyDescent="0.25">
      <c r="B1" s="6"/>
      <c r="C1" s="21"/>
      <c r="D1" s="21"/>
      <c r="E1" s="21"/>
    </row>
    <row r="2" spans="2:11" s="7" customFormat="1" x14ac:dyDescent="0.25">
      <c r="B2" s="6"/>
      <c r="C2" s="21"/>
      <c r="D2" s="21"/>
      <c r="E2" s="21"/>
    </row>
    <row r="3" spans="2:11" s="7" customFormat="1" ht="15.75" thickBot="1" x14ac:dyDescent="0.3">
      <c r="B3" s="6"/>
      <c r="C3" s="21"/>
      <c r="D3" s="21"/>
      <c r="E3" s="21"/>
    </row>
    <row r="4" spans="2:11" s="7" customFormat="1" x14ac:dyDescent="0.25">
      <c r="B4" s="6"/>
      <c r="C4" s="21"/>
      <c r="D4" s="299" t="s">
        <v>271</v>
      </c>
      <c r="E4" s="300"/>
      <c r="F4" s="300"/>
      <c r="G4" s="300"/>
      <c r="H4" s="300"/>
      <c r="I4" s="300"/>
      <c r="J4" s="300"/>
      <c r="K4" s="301"/>
    </row>
    <row r="5" spans="2:11" s="7" customFormat="1" ht="45" customHeight="1" x14ac:dyDescent="0.25">
      <c r="B5" s="6"/>
      <c r="C5" s="21"/>
      <c r="D5" s="343" t="s">
        <v>88</v>
      </c>
      <c r="E5" s="344"/>
      <c r="F5" s="345"/>
      <c r="G5" s="346" t="s">
        <v>89</v>
      </c>
      <c r="H5" s="347"/>
      <c r="I5" s="348" t="s">
        <v>239</v>
      </c>
      <c r="J5" s="345"/>
      <c r="K5" s="138" t="s">
        <v>52</v>
      </c>
    </row>
    <row r="6" spans="2:11" s="7" customFormat="1" ht="64.5" customHeight="1" thickBot="1" x14ac:dyDescent="0.3">
      <c r="B6" s="6"/>
      <c r="C6" s="21"/>
      <c r="D6" s="349" t="str">
        <f>set!A7</f>
        <v>Escolas de Vagos GEPE 118971 UO 161070</v>
      </c>
      <c r="E6" s="350"/>
      <c r="F6" s="350"/>
      <c r="G6" s="350">
        <f>set!L7</f>
        <v>0</v>
      </c>
      <c r="H6" s="350"/>
      <c r="I6" s="350">
        <f>set!O7</f>
        <v>0</v>
      </c>
      <c r="J6" s="350"/>
      <c r="K6" s="212"/>
    </row>
    <row r="7" spans="2:11" s="7" customFormat="1" ht="29.25" customHeight="1" thickBot="1" x14ac:dyDescent="0.3">
      <c r="B7" s="6"/>
      <c r="C7" s="1"/>
      <c r="D7" s="336" t="s">
        <v>255</v>
      </c>
      <c r="E7" s="337"/>
      <c r="F7" s="337"/>
      <c r="G7" s="337"/>
      <c r="H7" s="337"/>
      <c r="I7" s="337"/>
      <c r="J7" s="337"/>
      <c r="K7" s="338"/>
    </row>
    <row r="8" spans="2:11" s="7" customFormat="1" ht="29.25" customHeight="1" x14ac:dyDescent="0.25">
      <c r="B8" s="6"/>
      <c r="C8" s="1"/>
      <c r="D8" s="339" t="s">
        <v>225</v>
      </c>
      <c r="E8" s="340"/>
      <c r="F8" s="340"/>
      <c r="G8" s="341"/>
      <c r="H8" s="341"/>
      <c r="I8" s="341"/>
      <c r="J8" s="341"/>
      <c r="K8" s="342"/>
    </row>
    <row r="9" spans="2:11" ht="25.5" customHeight="1" x14ac:dyDescent="0.25">
      <c r="D9" s="339" t="s">
        <v>267</v>
      </c>
      <c r="E9" s="340"/>
      <c r="F9" s="340"/>
      <c r="G9" s="341"/>
      <c r="H9" s="341"/>
      <c r="I9" s="341"/>
      <c r="J9" s="341"/>
      <c r="K9" s="342"/>
    </row>
    <row r="10" spans="2:11" ht="38.25" customHeight="1" x14ac:dyDescent="0.25">
      <c r="D10" s="326" t="s">
        <v>228</v>
      </c>
      <c r="E10" s="327"/>
      <c r="F10" s="327"/>
      <c r="G10" s="319"/>
      <c r="H10" s="319"/>
      <c r="I10" s="319"/>
      <c r="J10" s="319"/>
      <c r="K10" s="320"/>
    </row>
    <row r="11" spans="2:11" ht="15" customHeight="1" x14ac:dyDescent="0.25">
      <c r="D11" s="328" t="s">
        <v>224</v>
      </c>
      <c r="E11" s="353"/>
      <c r="F11" s="329"/>
      <c r="G11" s="319"/>
      <c r="H11" s="319"/>
      <c r="I11" s="319"/>
      <c r="J11" s="319"/>
      <c r="K11" s="320"/>
    </row>
    <row r="12" spans="2:11" x14ac:dyDescent="0.25">
      <c r="D12" s="330"/>
      <c r="E12" s="354"/>
      <c r="F12" s="331"/>
      <c r="G12" s="319"/>
      <c r="H12" s="319"/>
      <c r="I12" s="319"/>
      <c r="J12" s="319"/>
      <c r="K12" s="320"/>
    </row>
    <row r="13" spans="2:11" x14ac:dyDescent="0.25">
      <c r="D13" s="330"/>
      <c r="E13" s="354"/>
      <c r="F13" s="331"/>
      <c r="G13" s="319"/>
      <c r="H13" s="319"/>
      <c r="I13" s="319"/>
      <c r="J13" s="319"/>
      <c r="K13" s="320"/>
    </row>
    <row r="14" spans="2:11" x14ac:dyDescent="0.25">
      <c r="D14" s="351"/>
      <c r="E14" s="355"/>
      <c r="F14" s="352"/>
      <c r="G14" s="319"/>
      <c r="H14" s="319"/>
      <c r="I14" s="319"/>
      <c r="J14" s="319"/>
      <c r="K14" s="320"/>
    </row>
    <row r="15" spans="2:11" ht="25.5" customHeight="1" x14ac:dyDescent="0.25">
      <c r="D15" s="326" t="s">
        <v>226</v>
      </c>
      <c r="E15" s="327"/>
      <c r="F15" s="327"/>
      <c r="G15" s="319"/>
      <c r="H15" s="319"/>
      <c r="I15" s="319"/>
      <c r="J15" s="319"/>
      <c r="K15" s="320"/>
    </row>
    <row r="16" spans="2:11" x14ac:dyDescent="0.25">
      <c r="D16" s="326" t="s">
        <v>256</v>
      </c>
      <c r="E16" s="327" t="s">
        <v>222</v>
      </c>
      <c r="F16" s="327" t="s">
        <v>223</v>
      </c>
      <c r="G16" s="319"/>
      <c r="H16" s="319"/>
      <c r="I16" s="319"/>
      <c r="J16" s="319"/>
      <c r="K16" s="320"/>
    </row>
    <row r="17" spans="4:11" ht="15" customHeight="1" x14ac:dyDescent="0.25">
      <c r="D17" s="328" t="s">
        <v>265</v>
      </c>
      <c r="E17" s="329"/>
      <c r="F17" s="22" t="s">
        <v>262</v>
      </c>
      <c r="G17" s="319"/>
      <c r="H17" s="319"/>
      <c r="I17" s="319"/>
      <c r="J17" s="319"/>
      <c r="K17" s="320"/>
    </row>
    <row r="18" spans="4:11" ht="15" customHeight="1" x14ac:dyDescent="0.25">
      <c r="D18" s="351"/>
      <c r="E18" s="352"/>
      <c r="F18" s="22" t="s">
        <v>261</v>
      </c>
      <c r="G18" s="319"/>
      <c r="H18" s="319"/>
      <c r="I18" s="319"/>
      <c r="J18" s="319"/>
      <c r="K18" s="320"/>
    </row>
    <row r="19" spans="4:11" x14ac:dyDescent="0.25">
      <c r="D19" s="326" t="s">
        <v>264</v>
      </c>
      <c r="E19" s="327"/>
      <c r="F19" s="327"/>
      <c r="G19" s="334">
        <f>SUM(G17:K18)</f>
        <v>0</v>
      </c>
      <c r="H19" s="334"/>
      <c r="I19" s="334"/>
      <c r="J19" s="334"/>
      <c r="K19" s="335"/>
    </row>
    <row r="20" spans="4:11" ht="15" customHeight="1" x14ac:dyDescent="0.25">
      <c r="D20" s="328" t="s">
        <v>227</v>
      </c>
      <c r="E20" s="329"/>
      <c r="F20" s="139">
        <v>260</v>
      </c>
      <c r="G20" s="319"/>
      <c r="H20" s="319"/>
      <c r="I20" s="319"/>
      <c r="J20" s="319"/>
      <c r="K20" s="320"/>
    </row>
    <row r="21" spans="4:11" x14ac:dyDescent="0.25">
      <c r="D21" s="330"/>
      <c r="E21" s="331"/>
      <c r="F21" s="139">
        <v>620</v>
      </c>
      <c r="G21" s="319"/>
      <c r="H21" s="319"/>
      <c r="I21" s="319"/>
      <c r="J21" s="319"/>
      <c r="K21" s="320"/>
    </row>
    <row r="22" spans="4:11" ht="15" customHeight="1" x14ac:dyDescent="0.25">
      <c r="D22" s="330"/>
      <c r="E22" s="331"/>
      <c r="F22" s="323" t="s">
        <v>263</v>
      </c>
      <c r="G22" s="31"/>
      <c r="H22" s="319"/>
      <c r="I22" s="319"/>
      <c r="J22" s="319"/>
      <c r="K22" s="320"/>
    </row>
    <row r="23" spans="4:11" x14ac:dyDescent="0.25">
      <c r="D23" s="330"/>
      <c r="E23" s="331"/>
      <c r="F23" s="324"/>
      <c r="G23" s="31"/>
      <c r="H23" s="319"/>
      <c r="I23" s="319"/>
      <c r="J23" s="319"/>
      <c r="K23" s="320"/>
    </row>
    <row r="24" spans="4:11" x14ac:dyDescent="0.25">
      <c r="D24" s="330"/>
      <c r="E24" s="331"/>
      <c r="F24" s="324"/>
      <c r="G24" s="31"/>
      <c r="H24" s="319"/>
      <c r="I24" s="319"/>
      <c r="J24" s="319"/>
      <c r="K24" s="320"/>
    </row>
    <row r="25" spans="4:11" ht="15.75" thickBot="1" x14ac:dyDescent="0.3">
      <c r="D25" s="332"/>
      <c r="E25" s="333"/>
      <c r="F25" s="325"/>
      <c r="G25" s="137"/>
      <c r="H25" s="321"/>
      <c r="I25" s="321"/>
      <c r="J25" s="321"/>
      <c r="K25" s="322"/>
    </row>
  </sheetData>
  <mergeCells count="36">
    <mergeCell ref="D10:F10"/>
    <mergeCell ref="G10:K10"/>
    <mergeCell ref="D4:K4"/>
    <mergeCell ref="D5:F5"/>
    <mergeCell ref="G5:H5"/>
    <mergeCell ref="I5:J5"/>
    <mergeCell ref="D6:F6"/>
    <mergeCell ref="G6:H6"/>
    <mergeCell ref="I6:J6"/>
    <mergeCell ref="D7:K7"/>
    <mergeCell ref="D8:F8"/>
    <mergeCell ref="G8:K8"/>
    <mergeCell ref="D9:F9"/>
    <mergeCell ref="G9:K9"/>
    <mergeCell ref="D19:F19"/>
    <mergeCell ref="G19:K19"/>
    <mergeCell ref="D11:F14"/>
    <mergeCell ref="G11:K11"/>
    <mergeCell ref="G12:K12"/>
    <mergeCell ref="G13:K13"/>
    <mergeCell ref="G14:K14"/>
    <mergeCell ref="D15:F15"/>
    <mergeCell ref="G15:K15"/>
    <mergeCell ref="D16:F16"/>
    <mergeCell ref="G16:K16"/>
    <mergeCell ref="D17:E18"/>
    <mergeCell ref="G17:K17"/>
    <mergeCell ref="G18:K18"/>
    <mergeCell ref="D20:E25"/>
    <mergeCell ref="G20:K20"/>
    <mergeCell ref="G21:K21"/>
    <mergeCell ref="F22:F25"/>
    <mergeCell ref="H22:K22"/>
    <mergeCell ref="H23:K23"/>
    <mergeCell ref="H24:K24"/>
    <mergeCell ref="H25:K25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7825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133350</xdr:rowOff>
              </from>
              <to>
                <xdr:col>1</xdr:col>
                <xdr:colOff>0</xdr:colOff>
                <xdr:row>3</xdr:row>
                <xdr:rowOff>57150</xdr:rowOff>
              </to>
            </anchor>
          </objectPr>
        </oleObject>
      </mc:Choice>
      <mc:Fallback>
        <oleObject progId="Word.Picture.8" shapeId="77825" r:id="rId4"/>
      </mc:Fallback>
    </mc:AlternateContent>
    <mc:AlternateContent xmlns:mc="http://schemas.openxmlformats.org/markup-compatibility/2006">
      <mc:Choice Requires="x14">
        <oleObject progId="Word.Picture.8" shapeId="77826" r:id="rId6">
          <objectPr defaultSize="0" autoPict="0" r:id="rId5">
            <anchor moveWithCells="1" sizeWithCells="1">
              <from>
                <xdr:col>9</xdr:col>
                <xdr:colOff>0</xdr:colOff>
                <xdr:row>0</xdr:row>
                <xdr:rowOff>57150</xdr:rowOff>
              </from>
              <to>
                <xdr:col>9</xdr:col>
                <xdr:colOff>0</xdr:colOff>
                <xdr:row>2</xdr:row>
                <xdr:rowOff>171450</xdr:rowOff>
              </to>
            </anchor>
          </objectPr>
        </oleObject>
      </mc:Choice>
      <mc:Fallback>
        <oleObject progId="Word.Picture.8" shapeId="77826" r:id="rId6"/>
      </mc:Fallback>
    </mc:AlternateContent>
    <mc:AlternateContent xmlns:mc="http://schemas.openxmlformats.org/markup-compatibility/2006">
      <mc:Choice Requires="x14">
        <oleObject progId="Word.Picture.8" shapeId="77827" r:id="rId7">
          <objectPr defaultSize="0" autoPict="0" r:id="rId5">
            <anchor moveWithCells="1" sizeWithCells="1">
              <from>
                <xdr:col>10</xdr:col>
                <xdr:colOff>0</xdr:colOff>
                <xdr:row>0</xdr:row>
                <xdr:rowOff>0</xdr:rowOff>
              </from>
              <to>
                <xdr:col>11</xdr:col>
                <xdr:colOff>0</xdr:colOff>
                <xdr:row>2</xdr:row>
                <xdr:rowOff>114300</xdr:rowOff>
              </to>
            </anchor>
          </objectPr>
        </oleObject>
      </mc:Choice>
      <mc:Fallback>
        <oleObject progId="Word.Picture.8" shapeId="77827" r:id="rId7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0000000}">
          <x14:formula1>
            <xm:f>dados_1!$E$21:$E$23</xm:f>
          </x14:formula1>
          <xm:sqref>G16</xm:sqref>
        </x14:dataValidation>
        <x14:dataValidation type="list" allowBlank="1" showInputMessage="1" showErrorMessage="1" xr:uid="{00000000-0002-0000-1000-000001000000}">
          <x14:formula1>
            <xm:f>dados_1!$E$3:$E$19</xm:f>
          </x14:formula1>
          <xm:sqref>K6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K75"/>
  <sheetViews>
    <sheetView zoomScale="80" zoomScaleNormal="80" workbookViewId="0">
      <selection activeCell="H82" sqref="H82"/>
    </sheetView>
  </sheetViews>
  <sheetFormatPr defaultRowHeight="18.75" x14ac:dyDescent="0.3"/>
  <cols>
    <col min="1" max="1" width="9.140625" style="164"/>
    <col min="2" max="2" width="21.42578125" style="164" bestFit="1" customWidth="1"/>
    <col min="3" max="3" width="60" style="164" bestFit="1" customWidth="1"/>
    <col min="4" max="4" width="9.140625" style="164"/>
    <col min="5" max="5" width="23.42578125" style="164" bestFit="1" customWidth="1"/>
    <col min="6" max="6" width="15.5703125" style="164" bestFit="1" customWidth="1"/>
    <col min="7" max="7" width="9.140625" style="164"/>
    <col min="8" max="8" width="104.140625" style="164" bestFit="1" customWidth="1"/>
    <col min="9" max="9" width="2.28515625" style="164" customWidth="1"/>
    <col min="10" max="10" width="11.28515625" style="164" bestFit="1" customWidth="1"/>
    <col min="11" max="11" width="9.85546875" style="164" bestFit="1" customWidth="1"/>
  </cols>
  <sheetData>
    <row r="2" spans="2:11" x14ac:dyDescent="0.3">
      <c r="B2" s="165" t="s">
        <v>25</v>
      </c>
      <c r="C2" s="362" t="s">
        <v>21</v>
      </c>
      <c r="E2" s="166"/>
      <c r="F2" s="166"/>
      <c r="H2" s="167" t="s">
        <v>90</v>
      </c>
      <c r="I2" s="168"/>
      <c r="J2" s="169" t="s">
        <v>91</v>
      </c>
      <c r="K2" s="169" t="s">
        <v>92</v>
      </c>
    </row>
    <row r="3" spans="2:11" x14ac:dyDescent="0.3">
      <c r="B3" s="165" t="s">
        <v>26</v>
      </c>
      <c r="C3" s="362"/>
      <c r="E3" s="165" t="s">
        <v>53</v>
      </c>
      <c r="F3" s="356" t="s">
        <v>52</v>
      </c>
      <c r="H3" s="170" t="s">
        <v>266</v>
      </c>
      <c r="I3" s="170"/>
      <c r="J3" s="171">
        <v>312604</v>
      </c>
      <c r="K3" s="171">
        <v>151075</v>
      </c>
    </row>
    <row r="4" spans="2:11" x14ac:dyDescent="0.3">
      <c r="B4" s="165" t="s">
        <v>27</v>
      </c>
      <c r="C4" s="362"/>
      <c r="E4" s="165" t="s">
        <v>54</v>
      </c>
      <c r="F4" s="357"/>
      <c r="H4" s="172" t="s">
        <v>93</v>
      </c>
      <c r="I4" s="172"/>
      <c r="J4" s="173">
        <v>309979</v>
      </c>
      <c r="K4" s="173">
        <v>150320</v>
      </c>
    </row>
    <row r="5" spans="2:11" x14ac:dyDescent="0.3">
      <c r="B5" s="165" t="s">
        <v>28</v>
      </c>
      <c r="C5" s="362"/>
      <c r="E5" s="165" t="s">
        <v>55</v>
      </c>
      <c r="F5" s="357"/>
      <c r="H5" s="172" t="s">
        <v>94</v>
      </c>
      <c r="I5" s="172"/>
      <c r="J5" s="173">
        <v>313507</v>
      </c>
      <c r="K5" s="173">
        <v>151774</v>
      </c>
    </row>
    <row r="6" spans="2:11" x14ac:dyDescent="0.3">
      <c r="B6" s="174" t="s">
        <v>83</v>
      </c>
      <c r="C6" s="362"/>
      <c r="E6" s="165" t="s">
        <v>56</v>
      </c>
      <c r="F6" s="357"/>
      <c r="H6" s="172" t="s">
        <v>95</v>
      </c>
      <c r="I6" s="172"/>
      <c r="J6" s="173">
        <v>1302721</v>
      </c>
      <c r="K6" s="173">
        <v>150216</v>
      </c>
    </row>
    <row r="7" spans="2:11" x14ac:dyDescent="0.3">
      <c r="B7" s="165" t="s">
        <v>46</v>
      </c>
      <c r="C7" s="362"/>
      <c r="E7" s="165" t="s">
        <v>57</v>
      </c>
      <c r="F7" s="357"/>
      <c r="H7" s="172" t="s">
        <v>240</v>
      </c>
      <c r="I7" s="172"/>
      <c r="J7" s="172">
        <v>1304679</v>
      </c>
      <c r="K7" s="172">
        <v>151105</v>
      </c>
    </row>
    <row r="8" spans="2:11" x14ac:dyDescent="0.3">
      <c r="B8" s="175"/>
      <c r="E8" s="165" t="s">
        <v>58</v>
      </c>
      <c r="F8" s="357"/>
      <c r="H8" s="172" t="s">
        <v>96</v>
      </c>
      <c r="I8" s="172"/>
      <c r="J8" s="173">
        <v>1306608</v>
      </c>
      <c r="K8" s="173">
        <v>152020</v>
      </c>
    </row>
    <row r="9" spans="2:11" x14ac:dyDescent="0.3">
      <c r="B9" s="165" t="s">
        <v>29</v>
      </c>
      <c r="C9" s="359" t="s">
        <v>6</v>
      </c>
      <c r="E9" s="165" t="s">
        <v>59</v>
      </c>
      <c r="F9" s="357"/>
      <c r="H9" s="172" t="s">
        <v>97</v>
      </c>
      <c r="I9" s="172"/>
      <c r="J9" s="173">
        <v>1307248</v>
      </c>
      <c r="K9" s="173">
        <v>150745</v>
      </c>
    </row>
    <row r="10" spans="2:11" x14ac:dyDescent="0.3">
      <c r="B10" s="165" t="s">
        <v>16</v>
      </c>
      <c r="C10" s="359"/>
      <c r="E10" s="165" t="s">
        <v>60</v>
      </c>
      <c r="F10" s="357"/>
      <c r="H10" s="172" t="s">
        <v>98</v>
      </c>
      <c r="I10" s="172"/>
      <c r="J10" s="173">
        <v>1308100</v>
      </c>
      <c r="K10" s="173">
        <v>152122</v>
      </c>
    </row>
    <row r="11" spans="2:11" x14ac:dyDescent="0.3">
      <c r="B11" s="165" t="s">
        <v>46</v>
      </c>
      <c r="C11" s="359"/>
      <c r="E11" s="165" t="s">
        <v>61</v>
      </c>
      <c r="F11" s="357"/>
      <c r="H11" s="172" t="s">
        <v>99</v>
      </c>
      <c r="I11" s="172"/>
      <c r="J11" s="173">
        <v>1310500</v>
      </c>
      <c r="K11" s="173">
        <v>151543</v>
      </c>
    </row>
    <row r="12" spans="2:11" x14ac:dyDescent="0.3">
      <c r="B12" s="175"/>
      <c r="C12" s="175"/>
      <c r="E12" s="165" t="s">
        <v>62</v>
      </c>
      <c r="F12" s="357"/>
      <c r="H12" s="172" t="s">
        <v>100</v>
      </c>
      <c r="I12" s="172"/>
      <c r="J12" s="173">
        <v>1313003</v>
      </c>
      <c r="K12" s="173">
        <v>402680</v>
      </c>
    </row>
    <row r="13" spans="2:11" x14ac:dyDescent="0.3">
      <c r="B13" s="176" t="s">
        <v>31</v>
      </c>
      <c r="C13" s="359" t="s">
        <v>17</v>
      </c>
      <c r="E13" s="165" t="s">
        <v>63</v>
      </c>
      <c r="F13" s="357"/>
      <c r="H13" s="172" t="s">
        <v>101</v>
      </c>
      <c r="I13" s="172"/>
      <c r="J13" s="173">
        <v>1316517</v>
      </c>
      <c r="K13" s="173">
        <v>152389</v>
      </c>
    </row>
    <row r="14" spans="2:11" x14ac:dyDescent="0.3">
      <c r="B14" s="176" t="s">
        <v>14</v>
      </c>
      <c r="C14" s="359"/>
      <c r="E14" s="165" t="s">
        <v>64</v>
      </c>
      <c r="F14" s="357"/>
      <c r="H14" s="172" t="s">
        <v>102</v>
      </c>
      <c r="I14" s="172"/>
      <c r="J14" s="173">
        <v>1317341</v>
      </c>
      <c r="K14" s="173">
        <v>152420</v>
      </c>
    </row>
    <row r="15" spans="2:11" x14ac:dyDescent="0.3">
      <c r="B15" s="176" t="s">
        <v>30</v>
      </c>
      <c r="C15" s="359"/>
      <c r="E15" s="165" t="s">
        <v>65</v>
      </c>
      <c r="F15" s="357"/>
      <c r="H15" s="172" t="s">
        <v>103</v>
      </c>
      <c r="I15" s="172"/>
      <c r="J15" s="173">
        <v>1602097</v>
      </c>
      <c r="K15" s="173">
        <v>152596</v>
      </c>
    </row>
    <row r="16" spans="2:11" ht="37.5" x14ac:dyDescent="0.3">
      <c r="B16" s="176" t="s">
        <v>48</v>
      </c>
      <c r="C16" s="359"/>
      <c r="E16" s="165" t="s">
        <v>66</v>
      </c>
      <c r="F16" s="357"/>
      <c r="H16" s="172" t="s">
        <v>104</v>
      </c>
      <c r="I16" s="172"/>
      <c r="J16" s="173">
        <v>1607085</v>
      </c>
      <c r="K16" s="173">
        <v>152640</v>
      </c>
    </row>
    <row r="17" spans="2:11" ht="37.5" x14ac:dyDescent="0.3">
      <c r="B17" s="176" t="s">
        <v>40</v>
      </c>
      <c r="C17" s="359"/>
      <c r="E17" s="165" t="s">
        <v>67</v>
      </c>
      <c r="F17" s="357"/>
      <c r="H17" s="172" t="s">
        <v>105</v>
      </c>
      <c r="I17" s="172"/>
      <c r="J17" s="173">
        <v>1609311</v>
      </c>
      <c r="K17" s="173">
        <v>150381</v>
      </c>
    </row>
    <row r="18" spans="2:11" x14ac:dyDescent="0.3">
      <c r="B18" s="177" t="s">
        <v>79</v>
      </c>
      <c r="C18" s="359"/>
      <c r="E18" s="165" t="s">
        <v>68</v>
      </c>
      <c r="F18" s="357"/>
      <c r="H18" s="172" t="s">
        <v>106</v>
      </c>
      <c r="I18" s="172"/>
      <c r="J18" s="173">
        <v>1609486</v>
      </c>
      <c r="K18" s="173">
        <v>151567</v>
      </c>
    </row>
    <row r="19" spans="2:11" ht="37.5" x14ac:dyDescent="0.3">
      <c r="B19" s="176" t="s">
        <v>16</v>
      </c>
      <c r="C19" s="359"/>
      <c r="E19" s="165" t="s">
        <v>69</v>
      </c>
      <c r="F19" s="358"/>
      <c r="H19" s="172" t="s">
        <v>107</v>
      </c>
      <c r="I19" s="172"/>
      <c r="J19" s="173">
        <v>151567</v>
      </c>
      <c r="K19" s="173">
        <v>145130</v>
      </c>
    </row>
    <row r="20" spans="2:11" x14ac:dyDescent="0.3">
      <c r="B20" s="175"/>
      <c r="C20" s="175"/>
      <c r="H20" s="172" t="s">
        <v>108</v>
      </c>
      <c r="I20" s="172"/>
      <c r="J20" s="173">
        <v>807773</v>
      </c>
      <c r="K20" s="173">
        <v>145427</v>
      </c>
    </row>
    <row r="21" spans="2:11" ht="15" customHeight="1" x14ac:dyDescent="0.3">
      <c r="E21" s="165" t="s">
        <v>257</v>
      </c>
      <c r="F21" s="360" t="s">
        <v>260</v>
      </c>
      <c r="H21" s="172" t="s">
        <v>109</v>
      </c>
      <c r="I21" s="172"/>
      <c r="J21" s="173">
        <v>807981</v>
      </c>
      <c r="K21" s="173">
        <v>145415</v>
      </c>
    </row>
    <row r="22" spans="2:11" x14ac:dyDescent="0.3">
      <c r="B22" s="165" t="s">
        <v>72</v>
      </c>
      <c r="C22" s="359" t="s">
        <v>71</v>
      </c>
      <c r="E22" s="165" t="s">
        <v>258</v>
      </c>
      <c r="F22" s="363"/>
      <c r="H22" s="172" t="s">
        <v>110</v>
      </c>
      <c r="I22" s="172"/>
      <c r="J22" s="173">
        <v>810178</v>
      </c>
      <c r="K22" s="173">
        <v>145543</v>
      </c>
    </row>
    <row r="23" spans="2:11" x14ac:dyDescent="0.3">
      <c r="B23" s="165" t="s">
        <v>73</v>
      </c>
      <c r="C23" s="359"/>
      <c r="E23" s="165" t="s">
        <v>259</v>
      </c>
      <c r="F23" s="363"/>
      <c r="H23" s="172" t="s">
        <v>111</v>
      </c>
      <c r="I23" s="172"/>
      <c r="J23" s="173">
        <v>811000</v>
      </c>
      <c r="K23" s="173">
        <v>145531</v>
      </c>
    </row>
    <row r="24" spans="2:11" x14ac:dyDescent="0.3">
      <c r="B24" s="165" t="s">
        <v>78</v>
      </c>
      <c r="C24" s="359"/>
      <c r="H24" s="172" t="s">
        <v>112</v>
      </c>
      <c r="I24" s="172"/>
      <c r="J24" s="173">
        <v>811670</v>
      </c>
      <c r="K24" s="173">
        <v>145476</v>
      </c>
    </row>
    <row r="25" spans="2:11" x14ac:dyDescent="0.3">
      <c r="H25" s="172" t="s">
        <v>113</v>
      </c>
      <c r="I25" s="172"/>
      <c r="J25" s="173">
        <v>813354</v>
      </c>
      <c r="K25" s="173">
        <v>145269</v>
      </c>
    </row>
    <row r="26" spans="2:11" x14ac:dyDescent="0.3">
      <c r="B26" s="176" t="s">
        <v>38</v>
      </c>
      <c r="C26" s="360" t="s">
        <v>37</v>
      </c>
      <c r="H26" s="172" t="s">
        <v>114</v>
      </c>
      <c r="I26" s="172"/>
      <c r="J26" s="173">
        <v>814995</v>
      </c>
      <c r="K26" s="173">
        <v>145324</v>
      </c>
    </row>
    <row r="27" spans="2:11" x14ac:dyDescent="0.3">
      <c r="B27" s="176" t="s">
        <v>39</v>
      </c>
      <c r="C27" s="361"/>
      <c r="H27" s="172" t="s">
        <v>115</v>
      </c>
      <c r="I27" s="172"/>
      <c r="J27" s="173">
        <v>816980</v>
      </c>
      <c r="K27" s="173">
        <v>145348</v>
      </c>
    </row>
    <row r="28" spans="2:11" x14ac:dyDescent="0.3">
      <c r="H28" s="172" t="s">
        <v>116</v>
      </c>
      <c r="I28" s="172"/>
      <c r="J28" s="173">
        <v>145324</v>
      </c>
      <c r="K28" s="173">
        <v>145014</v>
      </c>
    </row>
    <row r="29" spans="2:11" x14ac:dyDescent="0.3">
      <c r="H29" s="172" t="s">
        <v>117</v>
      </c>
      <c r="I29" s="172"/>
      <c r="J29" s="173">
        <v>914907</v>
      </c>
      <c r="K29" s="173">
        <v>151269</v>
      </c>
    </row>
    <row r="30" spans="2:11" x14ac:dyDescent="0.3">
      <c r="H30" s="172" t="s">
        <v>118</v>
      </c>
      <c r="I30" s="172"/>
      <c r="J30" s="173">
        <v>1714970</v>
      </c>
      <c r="K30" s="173">
        <v>152857</v>
      </c>
    </row>
    <row r="31" spans="2:11" x14ac:dyDescent="0.3">
      <c r="H31" s="172" t="s">
        <v>119</v>
      </c>
      <c r="I31" s="172"/>
      <c r="J31" s="173">
        <v>101615</v>
      </c>
      <c r="K31" s="173">
        <v>161962</v>
      </c>
    </row>
    <row r="32" spans="2:11" x14ac:dyDescent="0.3">
      <c r="H32" s="172" t="s">
        <v>120</v>
      </c>
      <c r="I32" s="172"/>
      <c r="J32" s="173">
        <v>105783</v>
      </c>
      <c r="K32" s="173">
        <v>160957</v>
      </c>
    </row>
    <row r="33" spans="8:11" x14ac:dyDescent="0.3">
      <c r="H33" s="172" t="s">
        <v>121</v>
      </c>
      <c r="I33" s="172"/>
      <c r="J33" s="173">
        <v>110395</v>
      </c>
      <c r="K33" s="173">
        <v>160982</v>
      </c>
    </row>
    <row r="34" spans="8:11" x14ac:dyDescent="0.3">
      <c r="H34" s="172" t="s">
        <v>122</v>
      </c>
      <c r="I34" s="172"/>
      <c r="J34" s="173">
        <v>118971</v>
      </c>
      <c r="K34" s="173">
        <v>161070</v>
      </c>
    </row>
    <row r="35" spans="8:11" x14ac:dyDescent="0.3">
      <c r="H35" s="172" t="s">
        <v>123</v>
      </c>
      <c r="I35" s="172"/>
      <c r="J35" s="173">
        <v>1808049</v>
      </c>
      <c r="K35" s="173">
        <v>161743</v>
      </c>
    </row>
    <row r="36" spans="8:11" x14ac:dyDescent="0.3">
      <c r="H36" s="172" t="s">
        <v>124</v>
      </c>
      <c r="I36" s="172"/>
      <c r="J36" s="173">
        <v>1823962</v>
      </c>
      <c r="K36" s="173">
        <v>160635</v>
      </c>
    </row>
    <row r="37" spans="8:11" x14ac:dyDescent="0.3">
      <c r="H37" s="172" t="s">
        <v>125</v>
      </c>
      <c r="I37" s="172"/>
      <c r="J37" s="173">
        <v>107083</v>
      </c>
      <c r="K37" s="173">
        <v>151361</v>
      </c>
    </row>
    <row r="38" spans="8:11" x14ac:dyDescent="0.3">
      <c r="H38" s="172" t="s">
        <v>126</v>
      </c>
      <c r="I38" s="172"/>
      <c r="J38" s="173">
        <v>115490</v>
      </c>
      <c r="K38" s="173">
        <v>161950</v>
      </c>
    </row>
    <row r="39" spans="8:11" x14ac:dyDescent="0.3">
      <c r="H39" s="172" t="s">
        <v>127</v>
      </c>
      <c r="I39" s="172"/>
      <c r="J39" s="173">
        <v>602804</v>
      </c>
      <c r="K39" s="173">
        <v>160180</v>
      </c>
    </row>
    <row r="40" spans="8:11" x14ac:dyDescent="0.3">
      <c r="H40" s="172" t="s">
        <v>128</v>
      </c>
      <c r="I40" s="172"/>
      <c r="J40" s="173">
        <v>603582</v>
      </c>
      <c r="K40" s="173">
        <v>161986</v>
      </c>
    </row>
    <row r="41" spans="8:11" x14ac:dyDescent="0.3">
      <c r="H41" s="172" t="s">
        <v>129</v>
      </c>
      <c r="I41" s="172"/>
      <c r="J41" s="173">
        <v>605462</v>
      </c>
      <c r="K41" s="173">
        <v>401470</v>
      </c>
    </row>
    <row r="42" spans="8:11" x14ac:dyDescent="0.3">
      <c r="H42" s="172" t="s">
        <v>130</v>
      </c>
      <c r="I42" s="172"/>
      <c r="J42" s="173">
        <v>608447</v>
      </c>
      <c r="K42" s="173">
        <v>160209</v>
      </c>
    </row>
    <row r="43" spans="8:11" x14ac:dyDescent="0.3">
      <c r="H43" s="172" t="s">
        <v>131</v>
      </c>
      <c r="I43" s="172"/>
      <c r="J43" s="173">
        <v>610991</v>
      </c>
      <c r="K43" s="173">
        <v>161433</v>
      </c>
    </row>
    <row r="44" spans="8:11" x14ac:dyDescent="0.3">
      <c r="H44" s="172" t="s">
        <v>132</v>
      </c>
      <c r="I44" s="172"/>
      <c r="J44" s="173">
        <v>616943</v>
      </c>
      <c r="K44" s="173">
        <v>161482</v>
      </c>
    </row>
    <row r="45" spans="8:11" x14ac:dyDescent="0.3">
      <c r="H45" s="172" t="s">
        <v>133</v>
      </c>
      <c r="I45" s="172"/>
      <c r="J45" s="173">
        <v>511471</v>
      </c>
      <c r="K45" s="173">
        <v>160787</v>
      </c>
    </row>
    <row r="46" spans="8:11" x14ac:dyDescent="0.3">
      <c r="H46" s="172" t="s">
        <v>134</v>
      </c>
      <c r="I46" s="172"/>
      <c r="J46" s="173">
        <v>907334</v>
      </c>
      <c r="K46" s="173">
        <v>161512</v>
      </c>
    </row>
    <row r="47" spans="8:11" x14ac:dyDescent="0.3">
      <c r="H47" s="172" t="s">
        <v>135</v>
      </c>
      <c r="I47" s="172"/>
      <c r="J47" s="173">
        <v>1001951</v>
      </c>
      <c r="K47" s="173">
        <v>171438</v>
      </c>
    </row>
    <row r="48" spans="8:11" x14ac:dyDescent="0.3">
      <c r="H48" s="172" t="s">
        <v>136</v>
      </c>
      <c r="I48" s="172"/>
      <c r="J48" s="173">
        <v>1011933</v>
      </c>
      <c r="K48" s="173">
        <v>170306</v>
      </c>
    </row>
    <row r="49" spans="8:11" x14ac:dyDescent="0.3">
      <c r="H49" s="172" t="s">
        <v>137</v>
      </c>
      <c r="I49" s="172"/>
      <c r="J49" s="173">
        <v>1012003</v>
      </c>
      <c r="K49" s="173">
        <v>171335</v>
      </c>
    </row>
    <row r="50" spans="8:11" x14ac:dyDescent="0.3">
      <c r="H50" s="172" t="s">
        <v>138</v>
      </c>
      <c r="I50" s="172"/>
      <c r="J50" s="173">
        <v>1014390</v>
      </c>
      <c r="K50" s="173">
        <v>120297</v>
      </c>
    </row>
    <row r="51" spans="8:11" x14ac:dyDescent="0.3">
      <c r="H51" s="172" t="s">
        <v>139</v>
      </c>
      <c r="I51" s="172"/>
      <c r="J51" s="173">
        <v>1014481</v>
      </c>
      <c r="K51" s="173">
        <v>402497</v>
      </c>
    </row>
    <row r="52" spans="8:11" x14ac:dyDescent="0.3">
      <c r="H52" s="172" t="s">
        <v>140</v>
      </c>
      <c r="I52" s="172"/>
      <c r="J52" s="173">
        <v>1109859</v>
      </c>
      <c r="K52" s="173">
        <v>400580</v>
      </c>
    </row>
    <row r="53" spans="8:11" x14ac:dyDescent="0.3">
      <c r="H53" s="172" t="s">
        <v>141</v>
      </c>
      <c r="I53" s="172"/>
      <c r="J53" s="173">
        <v>1416367</v>
      </c>
      <c r="K53" s="173">
        <v>170562</v>
      </c>
    </row>
    <row r="54" spans="8:11" x14ac:dyDescent="0.3">
      <c r="H54" s="172" t="s">
        <v>142</v>
      </c>
      <c r="I54" s="172"/>
      <c r="J54" s="173">
        <v>1418344</v>
      </c>
      <c r="K54" s="173">
        <v>171207</v>
      </c>
    </row>
    <row r="55" spans="8:11" x14ac:dyDescent="0.3">
      <c r="H55" s="172" t="s">
        <v>143</v>
      </c>
      <c r="I55" s="172"/>
      <c r="J55" s="173">
        <v>1420382</v>
      </c>
      <c r="K55" s="173">
        <v>170392</v>
      </c>
    </row>
    <row r="56" spans="8:11" x14ac:dyDescent="0.3">
      <c r="H56" s="172" t="s">
        <v>144</v>
      </c>
      <c r="I56" s="172"/>
      <c r="J56" s="173">
        <v>1105403</v>
      </c>
      <c r="K56" s="173">
        <v>170677</v>
      </c>
    </row>
    <row r="57" spans="8:11" x14ac:dyDescent="0.3">
      <c r="H57" s="172" t="s">
        <v>145</v>
      </c>
      <c r="I57" s="172"/>
      <c r="J57" s="173">
        <v>1105612</v>
      </c>
      <c r="K57" s="173">
        <v>172250</v>
      </c>
    </row>
    <row r="58" spans="8:11" x14ac:dyDescent="0.3">
      <c r="H58" s="172" t="s">
        <v>146</v>
      </c>
      <c r="I58" s="172"/>
      <c r="J58" s="173">
        <v>1106454</v>
      </c>
      <c r="K58" s="173">
        <v>171748</v>
      </c>
    </row>
    <row r="59" spans="8:11" x14ac:dyDescent="0.3">
      <c r="H59" s="172" t="s">
        <v>147</v>
      </c>
      <c r="I59" s="172"/>
      <c r="J59" s="173">
        <v>1107993</v>
      </c>
      <c r="K59" s="173">
        <v>171141</v>
      </c>
    </row>
    <row r="60" spans="8:11" x14ac:dyDescent="0.3">
      <c r="H60" s="172" t="s">
        <v>148</v>
      </c>
      <c r="I60" s="172"/>
      <c r="J60" s="173">
        <v>1110309</v>
      </c>
      <c r="K60" s="173">
        <v>171475</v>
      </c>
    </row>
    <row r="61" spans="8:11" x14ac:dyDescent="0.3">
      <c r="H61" s="172" t="s">
        <v>149</v>
      </c>
      <c r="I61" s="172"/>
      <c r="J61" s="173">
        <v>1111592</v>
      </c>
      <c r="K61" s="173">
        <v>171591</v>
      </c>
    </row>
    <row r="62" spans="8:11" x14ac:dyDescent="0.3">
      <c r="H62" s="172" t="s">
        <v>150</v>
      </c>
      <c r="I62" s="172"/>
      <c r="J62" s="173">
        <v>1503427</v>
      </c>
      <c r="K62" s="173">
        <v>170926</v>
      </c>
    </row>
    <row r="63" spans="8:11" x14ac:dyDescent="0.3">
      <c r="H63" s="172" t="s">
        <v>151</v>
      </c>
      <c r="I63" s="172"/>
      <c r="J63" s="173">
        <v>1504144</v>
      </c>
      <c r="K63" s="173">
        <v>170884</v>
      </c>
    </row>
    <row r="64" spans="8:11" x14ac:dyDescent="0.3">
      <c r="H64" s="172" t="s">
        <v>152</v>
      </c>
      <c r="I64" s="172"/>
      <c r="J64" s="173">
        <v>1504448</v>
      </c>
      <c r="K64" s="173">
        <v>170628</v>
      </c>
    </row>
    <row r="65" spans="8:11" x14ac:dyDescent="0.3">
      <c r="H65" s="172" t="s">
        <v>153</v>
      </c>
      <c r="I65" s="172"/>
      <c r="J65" s="173">
        <v>1506687</v>
      </c>
      <c r="K65" s="173">
        <v>171300</v>
      </c>
    </row>
    <row r="66" spans="8:11" x14ac:dyDescent="0.3">
      <c r="H66" s="172" t="s">
        <v>154</v>
      </c>
      <c r="I66" s="172"/>
      <c r="J66" s="173">
        <v>1511640</v>
      </c>
      <c r="K66" s="173">
        <v>170823</v>
      </c>
    </row>
    <row r="67" spans="8:11" x14ac:dyDescent="0.3">
      <c r="H67" s="172" t="s">
        <v>155</v>
      </c>
      <c r="I67" s="172"/>
      <c r="J67" s="173">
        <v>1512623</v>
      </c>
      <c r="K67" s="173">
        <v>171256</v>
      </c>
    </row>
    <row r="68" spans="8:11" x14ac:dyDescent="0.3">
      <c r="H68" s="172" t="s">
        <v>156</v>
      </c>
      <c r="I68" s="172"/>
      <c r="J68" s="173">
        <v>1512728</v>
      </c>
      <c r="K68" s="173">
        <v>171025</v>
      </c>
    </row>
    <row r="69" spans="8:11" x14ac:dyDescent="0.3">
      <c r="H69" s="172" t="s">
        <v>157</v>
      </c>
      <c r="I69" s="172"/>
      <c r="J69" s="173">
        <v>708504</v>
      </c>
      <c r="K69" s="173">
        <v>135161</v>
      </c>
    </row>
    <row r="70" spans="8:11" x14ac:dyDescent="0.3">
      <c r="H70" s="172" t="s">
        <v>158</v>
      </c>
      <c r="I70" s="172"/>
      <c r="J70" s="173">
        <v>1213791</v>
      </c>
      <c r="K70" s="173">
        <v>135653</v>
      </c>
    </row>
    <row r="71" spans="8:11" x14ac:dyDescent="0.3">
      <c r="H71" s="172" t="s">
        <v>159</v>
      </c>
      <c r="I71" s="172"/>
      <c r="J71" s="173">
        <v>1203036</v>
      </c>
      <c r="K71" s="173">
        <v>135203</v>
      </c>
    </row>
    <row r="72" spans="8:11" x14ac:dyDescent="0.3">
      <c r="H72" s="172" t="s">
        <v>160</v>
      </c>
      <c r="I72" s="172"/>
      <c r="J72" s="173">
        <v>209872</v>
      </c>
      <c r="K72" s="173">
        <v>135616</v>
      </c>
    </row>
    <row r="73" spans="8:11" x14ac:dyDescent="0.3">
      <c r="H73" s="172" t="s">
        <v>161</v>
      </c>
      <c r="I73" s="172"/>
      <c r="J73" s="173">
        <v>210956</v>
      </c>
      <c r="K73" s="173">
        <v>135471</v>
      </c>
    </row>
    <row r="74" spans="8:11" x14ac:dyDescent="0.3">
      <c r="H74" s="172" t="s">
        <v>162</v>
      </c>
      <c r="I74" s="172"/>
      <c r="J74" s="173">
        <v>211349</v>
      </c>
      <c r="K74" s="173">
        <v>135434</v>
      </c>
    </row>
    <row r="75" spans="8:11" x14ac:dyDescent="0.3">
      <c r="H75" s="172" t="s">
        <v>163</v>
      </c>
      <c r="I75" s="172"/>
      <c r="J75" s="173">
        <v>1513632</v>
      </c>
      <c r="K75" s="173">
        <v>135628</v>
      </c>
    </row>
  </sheetData>
  <sheetProtection algorithmName="SHA-512" hashValue="wAjoyiXZ7rHtAZVa0BrfXuIRdNOb56qqRuR1AaMCRJ0pXklEMCbWP6eMgWvysMUDaGIYwspkxMZEhfilK12dVw==" saltValue="FhloTFEYt5SSFyhbsYJwZQ==" spinCount="100000" sheet="1" objects="1" scenarios="1"/>
  <mergeCells count="7">
    <mergeCell ref="F3:F19"/>
    <mergeCell ref="C22:C24"/>
    <mergeCell ref="C26:C27"/>
    <mergeCell ref="C13:C19"/>
    <mergeCell ref="C2:C7"/>
    <mergeCell ref="C9:C11"/>
    <mergeCell ref="F21:F2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D27"/>
  <sheetViews>
    <sheetView view="pageBreakPreview" topLeftCell="B1" zoomScale="50" zoomScaleSheetLayoutView="50" workbookViewId="0">
      <selection activeCell="M18" sqref="M18"/>
    </sheetView>
  </sheetViews>
  <sheetFormatPr defaultColWidth="8.7109375" defaultRowHeight="23.25" x14ac:dyDescent="0.35"/>
  <cols>
    <col min="1" max="1" width="69.42578125" style="44" customWidth="1"/>
    <col min="2" max="2" width="20.85546875" style="210" customWidth="1"/>
    <col min="3" max="3" width="23.28515625" style="211" customWidth="1"/>
    <col min="4" max="4" width="113.42578125" style="210" customWidth="1"/>
    <col min="5" max="16384" width="8.7109375" style="32"/>
  </cols>
  <sheetData>
    <row r="1" spans="1:4" ht="18" customHeight="1" x14ac:dyDescent="0.2">
      <c r="A1" s="364"/>
      <c r="B1" s="366" t="s">
        <v>272</v>
      </c>
      <c r="C1" s="367"/>
      <c r="D1" s="369"/>
    </row>
    <row r="2" spans="1:4" ht="58.5" customHeight="1" x14ac:dyDescent="0.2">
      <c r="A2" s="365"/>
      <c r="B2" s="368"/>
      <c r="C2" s="368"/>
      <c r="D2" s="370"/>
    </row>
    <row r="3" spans="1:4" ht="26.25" customHeight="1" x14ac:dyDescent="0.2">
      <c r="A3" s="33" t="s">
        <v>164</v>
      </c>
      <c r="B3" s="49" t="s">
        <v>165</v>
      </c>
      <c r="C3" s="50" t="s">
        <v>166</v>
      </c>
      <c r="D3" s="51" t="s">
        <v>167</v>
      </c>
    </row>
    <row r="4" spans="1:4" ht="23.1" customHeight="1" x14ac:dyDescent="0.35">
      <c r="A4" s="34" t="s">
        <v>168</v>
      </c>
      <c r="B4" s="178" t="s">
        <v>169</v>
      </c>
      <c r="C4" s="179" t="s">
        <v>170</v>
      </c>
      <c r="D4" s="180" t="s">
        <v>171</v>
      </c>
    </row>
    <row r="5" spans="1:4" ht="43.5" customHeight="1" x14ac:dyDescent="0.2">
      <c r="A5" s="35" t="s">
        <v>172</v>
      </c>
      <c r="B5" s="181" t="s">
        <v>169</v>
      </c>
      <c r="C5" s="182" t="s">
        <v>170</v>
      </c>
      <c r="D5" s="183" t="s">
        <v>173</v>
      </c>
    </row>
    <row r="6" spans="1:4" ht="23.1" customHeight="1" x14ac:dyDescent="0.35">
      <c r="A6" s="36" t="s">
        <v>174</v>
      </c>
      <c r="B6" s="181" t="s">
        <v>169</v>
      </c>
      <c r="C6" s="184" t="s">
        <v>170</v>
      </c>
      <c r="D6" s="185" t="s">
        <v>175</v>
      </c>
    </row>
    <row r="7" spans="1:4" ht="23.1" customHeight="1" x14ac:dyDescent="0.35">
      <c r="A7" s="37" t="s">
        <v>176</v>
      </c>
      <c r="B7" s="186" t="s">
        <v>169</v>
      </c>
      <c r="C7" s="187" t="s">
        <v>170</v>
      </c>
      <c r="D7" s="188" t="s">
        <v>177</v>
      </c>
    </row>
    <row r="8" spans="1:4" ht="23.1" customHeight="1" x14ac:dyDescent="0.35">
      <c r="A8" s="36" t="s">
        <v>178</v>
      </c>
      <c r="B8" s="178" t="s">
        <v>169</v>
      </c>
      <c r="C8" s="189" t="s">
        <v>170</v>
      </c>
      <c r="D8" s="190" t="s">
        <v>179</v>
      </c>
    </row>
    <row r="9" spans="1:4" ht="23.1" customHeight="1" x14ac:dyDescent="0.35">
      <c r="A9" s="36" t="s">
        <v>180</v>
      </c>
      <c r="B9" s="181" t="s">
        <v>169</v>
      </c>
      <c r="C9" s="191" t="s">
        <v>170</v>
      </c>
      <c r="D9" s="192" t="s">
        <v>181</v>
      </c>
    </row>
    <row r="10" spans="1:4" ht="23.1" customHeight="1" x14ac:dyDescent="0.2">
      <c r="A10" s="35" t="s">
        <v>182</v>
      </c>
      <c r="B10" s="178" t="s">
        <v>169</v>
      </c>
      <c r="C10" s="193" t="s">
        <v>170</v>
      </c>
      <c r="D10" s="194" t="s">
        <v>183</v>
      </c>
    </row>
    <row r="11" spans="1:4" ht="23.1" customHeight="1" x14ac:dyDescent="0.35">
      <c r="A11" s="38" t="s">
        <v>184</v>
      </c>
      <c r="B11" s="195" t="s">
        <v>169</v>
      </c>
      <c r="C11" s="196" t="s">
        <v>185</v>
      </c>
      <c r="D11" s="180" t="s">
        <v>186</v>
      </c>
    </row>
    <row r="12" spans="1:4" ht="23.1" customHeight="1" x14ac:dyDescent="0.35">
      <c r="A12" s="39" t="s">
        <v>187</v>
      </c>
      <c r="B12" s="195" t="s">
        <v>169</v>
      </c>
      <c r="C12" s="197" t="s">
        <v>185</v>
      </c>
      <c r="D12" s="185" t="s">
        <v>188</v>
      </c>
    </row>
    <row r="13" spans="1:4" ht="23.1" customHeight="1" x14ac:dyDescent="0.35">
      <c r="A13" s="39" t="s">
        <v>189</v>
      </c>
      <c r="B13" s="198" t="s">
        <v>169</v>
      </c>
      <c r="C13" s="197" t="s">
        <v>185</v>
      </c>
      <c r="D13" s="185" t="s">
        <v>190</v>
      </c>
    </row>
    <row r="14" spans="1:4" ht="23.1" customHeight="1" x14ac:dyDescent="0.35">
      <c r="A14" s="39" t="s">
        <v>191</v>
      </c>
      <c r="B14" s="199" t="s">
        <v>169</v>
      </c>
      <c r="C14" s="200" t="s">
        <v>185</v>
      </c>
      <c r="D14" s="190" t="s">
        <v>192</v>
      </c>
    </row>
    <row r="15" spans="1:4" ht="23.1" customHeight="1" x14ac:dyDescent="0.35">
      <c r="A15" s="39" t="s">
        <v>193</v>
      </c>
      <c r="B15" s="199" t="s">
        <v>169</v>
      </c>
      <c r="C15" s="200" t="s">
        <v>185</v>
      </c>
      <c r="D15" s="190" t="s">
        <v>194</v>
      </c>
    </row>
    <row r="16" spans="1:4" ht="21.95" customHeight="1" x14ac:dyDescent="0.35">
      <c r="A16" s="39" t="s">
        <v>195</v>
      </c>
      <c r="B16" s="199" t="s">
        <v>169</v>
      </c>
      <c r="C16" s="200" t="s">
        <v>185</v>
      </c>
      <c r="D16" s="190" t="s">
        <v>196</v>
      </c>
    </row>
    <row r="17" spans="1:4" ht="23.1" customHeight="1" x14ac:dyDescent="0.3">
      <c r="A17" s="40" t="s">
        <v>197</v>
      </c>
      <c r="B17" s="201" t="s">
        <v>169</v>
      </c>
      <c r="C17" s="202" t="s">
        <v>198</v>
      </c>
      <c r="D17" s="203" t="s">
        <v>199</v>
      </c>
    </row>
    <row r="18" spans="1:4" ht="23.1" customHeight="1" x14ac:dyDescent="0.3">
      <c r="A18" s="40" t="s">
        <v>200</v>
      </c>
      <c r="B18" s="201" t="s">
        <v>169</v>
      </c>
      <c r="C18" s="202" t="s">
        <v>198</v>
      </c>
      <c r="D18" s="203" t="s">
        <v>201</v>
      </c>
    </row>
    <row r="19" spans="1:4" ht="23.1" customHeight="1" x14ac:dyDescent="0.3">
      <c r="A19" s="40" t="s">
        <v>202</v>
      </c>
      <c r="B19" s="201" t="s">
        <v>169</v>
      </c>
      <c r="C19" s="202" t="s">
        <v>198</v>
      </c>
      <c r="D19" s="204" t="s">
        <v>203</v>
      </c>
    </row>
    <row r="20" spans="1:4" ht="23.1" customHeight="1" x14ac:dyDescent="0.2">
      <c r="A20" s="41" t="s">
        <v>204</v>
      </c>
      <c r="B20" s="201" t="s">
        <v>169</v>
      </c>
      <c r="C20" s="202" t="s">
        <v>198</v>
      </c>
      <c r="D20" s="204" t="s">
        <v>205</v>
      </c>
    </row>
    <row r="21" spans="1:4" ht="23.1" customHeight="1" x14ac:dyDescent="0.3">
      <c r="A21" s="40" t="s">
        <v>206</v>
      </c>
      <c r="B21" s="181" t="s">
        <v>169</v>
      </c>
      <c r="C21" s="202" t="s">
        <v>198</v>
      </c>
      <c r="D21" s="204" t="s">
        <v>207</v>
      </c>
    </row>
    <row r="22" spans="1:4" ht="23.1" customHeight="1" x14ac:dyDescent="0.3">
      <c r="A22" s="40" t="s">
        <v>208</v>
      </c>
      <c r="B22" s="201" t="s">
        <v>169</v>
      </c>
      <c r="C22" s="202" t="s">
        <v>198</v>
      </c>
      <c r="D22" s="204" t="s">
        <v>209</v>
      </c>
    </row>
    <row r="23" spans="1:4" ht="23.1" customHeight="1" x14ac:dyDescent="0.3">
      <c r="A23" s="40" t="s">
        <v>210</v>
      </c>
      <c r="B23" s="201" t="s">
        <v>169</v>
      </c>
      <c r="C23" s="202" t="s">
        <v>198</v>
      </c>
      <c r="D23" s="203" t="s">
        <v>211</v>
      </c>
    </row>
    <row r="24" spans="1:4" ht="23.1" customHeight="1" x14ac:dyDescent="0.3">
      <c r="A24" s="42" t="s">
        <v>212</v>
      </c>
      <c r="B24" s="205" t="s">
        <v>169</v>
      </c>
      <c r="C24" s="206" t="s">
        <v>213</v>
      </c>
      <c r="D24" s="207" t="s">
        <v>214</v>
      </c>
    </row>
    <row r="25" spans="1:4" ht="23.1" customHeight="1" x14ac:dyDescent="0.3">
      <c r="A25" s="42" t="s">
        <v>215</v>
      </c>
      <c r="B25" s="205" t="s">
        <v>169</v>
      </c>
      <c r="C25" s="206" t="s">
        <v>213</v>
      </c>
      <c r="D25" s="207" t="s">
        <v>216</v>
      </c>
    </row>
    <row r="26" spans="1:4" ht="23.1" customHeight="1" x14ac:dyDescent="0.3">
      <c r="A26" s="42" t="s">
        <v>217</v>
      </c>
      <c r="B26" s="205" t="s">
        <v>169</v>
      </c>
      <c r="C26" s="206" t="s">
        <v>213</v>
      </c>
      <c r="D26" s="207" t="s">
        <v>218</v>
      </c>
    </row>
    <row r="27" spans="1:4" ht="23.1" customHeight="1" x14ac:dyDescent="0.2">
      <c r="A27" s="43" t="s">
        <v>219</v>
      </c>
      <c r="B27" s="208" t="s">
        <v>220</v>
      </c>
      <c r="C27" s="208" t="s">
        <v>221</v>
      </c>
      <c r="D27" s="209" t="s">
        <v>221</v>
      </c>
    </row>
  </sheetData>
  <sheetProtection algorithmName="SHA-512" hashValue="a5l3nekgFFnSPNb4gVJOlS7Oh+Vanzdl/gBiIZsyXOgIpbJhQMPQqZa8l3fHp/I+ngTJ0cr7PK15u56NE8zyiw==" saltValue="d8UQ+eNbU8JB/sPh6yXaXA==" spinCount="100000" sheet="1" objects="1" scenarios="1" selectLockedCells="1" selectUnlockedCells="1"/>
  <autoFilter ref="A3:D3" xr:uid="{00000000-0009-0000-0000-000012000000}"/>
  <mergeCells count="3">
    <mergeCell ref="A1:A2"/>
    <mergeCell ref="B1:C2"/>
    <mergeCell ref="D1:D2"/>
  </mergeCells>
  <printOptions horizontalCentered="1"/>
  <pageMargins left="0.11811023622047245" right="0.19685039370078741" top="0" bottom="0" header="0.11811023622047245" footer="0.11811023622047245"/>
  <pageSetup paperSize="8" scale="93" firstPageNumber="0" fitToHeight="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5:AL93"/>
  <sheetViews>
    <sheetView showGridLines="0" topLeftCell="A16" zoomScale="70" zoomScaleNormal="70" zoomScaleSheetLayoutView="70" workbookViewId="0">
      <selection activeCell="AG32" sqref="AG32"/>
    </sheetView>
  </sheetViews>
  <sheetFormatPr defaultColWidth="9.140625" defaultRowHeight="15" x14ac:dyDescent="0.25"/>
  <cols>
    <col min="1" max="1" width="6" style="8" customWidth="1"/>
    <col min="2" max="2" width="26.28515625" style="7" customWidth="1"/>
    <col min="3" max="3" width="4.5703125" style="7" customWidth="1"/>
    <col min="4" max="34" width="9.28515625" style="7" customWidth="1"/>
    <col min="35" max="35" width="7.28515625" style="6" bestFit="1" customWidth="1"/>
    <col min="36" max="36" width="8.28515625" style="21" bestFit="1" customWidth="1"/>
    <col min="37" max="37" width="54.5703125" style="21" bestFit="1" customWidth="1"/>
    <col min="38" max="38" width="21.42578125" style="21" bestFit="1" customWidth="1"/>
    <col min="39" max="16384" width="9.140625" style="7"/>
  </cols>
  <sheetData>
    <row r="5" spans="1:38" ht="30" customHeight="1" thickBot="1" x14ac:dyDescent="0.3">
      <c r="A5" s="248" t="s">
        <v>268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5"/>
      <c r="AJ5" s="1"/>
      <c r="AL5" s="1"/>
    </row>
    <row r="6" spans="1:38" ht="23.45" customHeight="1" thickBot="1" x14ac:dyDescent="0.3">
      <c r="A6" s="262" t="s">
        <v>88</v>
      </c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 t="s">
        <v>89</v>
      </c>
      <c r="M6" s="262"/>
      <c r="N6" s="262"/>
      <c r="O6" s="266" t="s">
        <v>239</v>
      </c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8"/>
      <c r="AC6" s="262" t="s">
        <v>52</v>
      </c>
      <c r="AD6" s="262"/>
      <c r="AE6" s="262"/>
      <c r="AF6" s="262"/>
      <c r="AG6" s="262"/>
      <c r="AH6" s="262"/>
      <c r="AI6" s="59"/>
      <c r="AJ6" s="59"/>
      <c r="AK6" s="104" t="s">
        <v>18</v>
      </c>
      <c r="AL6" s="1"/>
    </row>
    <row r="7" spans="1:38" ht="29.25" customHeight="1" thickBot="1" x14ac:dyDescent="0.3">
      <c r="A7" s="276" t="str">
        <f>set!A7</f>
        <v>Escolas de Vagos GEPE 118971 UO 161070</v>
      </c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>
        <f>set!L7</f>
        <v>0</v>
      </c>
      <c r="M7" s="276"/>
      <c r="N7" s="276"/>
      <c r="O7" s="277">
        <f>set!O7</f>
        <v>0</v>
      </c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9"/>
      <c r="AC7" s="280" t="str">
        <f>set!AC7</f>
        <v>canoagem, remo e vela</v>
      </c>
      <c r="AD7" s="280"/>
      <c r="AE7" s="280"/>
      <c r="AF7" s="280"/>
      <c r="AG7" s="280"/>
      <c r="AH7" s="280"/>
      <c r="AI7" s="60"/>
      <c r="AJ7" s="1"/>
      <c r="AK7" s="103" t="s">
        <v>5</v>
      </c>
    </row>
    <row r="8" spans="1:38" ht="36" customHeight="1" x14ac:dyDescent="0.25">
      <c r="A8" s="252" t="s">
        <v>24</v>
      </c>
      <c r="B8" s="253"/>
      <c r="C8" s="252" t="s">
        <v>70</v>
      </c>
      <c r="D8" s="273" t="s">
        <v>3</v>
      </c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5"/>
      <c r="AI8" s="9"/>
      <c r="AJ8" s="25">
        <f>SUM($D$10:$AH$10)</f>
        <v>341</v>
      </c>
      <c r="AK8" s="89" t="s">
        <v>80</v>
      </c>
      <c r="AL8" s="256" t="s">
        <v>34</v>
      </c>
    </row>
    <row r="9" spans="1:38" ht="25.5" customHeight="1" thickBot="1" x14ac:dyDescent="0.3">
      <c r="A9" s="254"/>
      <c r="B9" s="255"/>
      <c r="C9" s="254"/>
      <c r="D9" s="28">
        <v>1</v>
      </c>
      <c r="E9" s="28">
        <v>2</v>
      </c>
      <c r="F9" s="28">
        <v>3</v>
      </c>
      <c r="G9" s="28">
        <v>4</v>
      </c>
      <c r="H9" s="28">
        <v>5</v>
      </c>
      <c r="I9" s="28">
        <v>6</v>
      </c>
      <c r="J9" s="28">
        <v>7</v>
      </c>
      <c r="K9" s="28">
        <v>8</v>
      </c>
      <c r="L9" s="28">
        <v>9</v>
      </c>
      <c r="M9" s="28">
        <v>10</v>
      </c>
      <c r="N9" s="28">
        <v>11</v>
      </c>
      <c r="O9" s="28">
        <v>12</v>
      </c>
      <c r="P9" s="28">
        <v>13</v>
      </c>
      <c r="Q9" s="28">
        <v>14</v>
      </c>
      <c r="R9" s="28">
        <v>15</v>
      </c>
      <c r="S9" s="28">
        <v>16</v>
      </c>
      <c r="T9" s="28">
        <v>17</v>
      </c>
      <c r="U9" s="28">
        <v>18</v>
      </c>
      <c r="V9" s="28">
        <v>19</v>
      </c>
      <c r="W9" s="28">
        <v>20</v>
      </c>
      <c r="X9" s="28">
        <v>21</v>
      </c>
      <c r="Y9" s="28">
        <v>22</v>
      </c>
      <c r="Z9" s="28">
        <v>23</v>
      </c>
      <c r="AA9" s="28">
        <v>24</v>
      </c>
      <c r="AB9" s="28">
        <v>25</v>
      </c>
      <c r="AC9" s="28">
        <v>26</v>
      </c>
      <c r="AD9" s="28">
        <v>27</v>
      </c>
      <c r="AE9" s="28">
        <v>28</v>
      </c>
      <c r="AF9" s="28">
        <v>29</v>
      </c>
      <c r="AG9" s="28">
        <v>30</v>
      </c>
      <c r="AH9" s="28">
        <v>31</v>
      </c>
      <c r="AI9" s="11"/>
      <c r="AJ9" s="26">
        <f>SUM($D$11:$AH$11)</f>
        <v>175</v>
      </c>
      <c r="AK9" s="2" t="s">
        <v>81</v>
      </c>
      <c r="AL9" s="257"/>
    </row>
    <row r="10" spans="1:38" ht="24.95" customHeight="1" x14ac:dyDescent="0.25">
      <c r="A10" s="244" t="s">
        <v>5</v>
      </c>
      <c r="B10" s="251" t="s">
        <v>80</v>
      </c>
      <c r="C10" s="241"/>
      <c r="D10" s="142">
        <f>SUM(D11:D12)</f>
        <v>0</v>
      </c>
      <c r="E10" s="142">
        <f t="shared" ref="E10:G10" si="0">SUM(E11:E12)</f>
        <v>0</v>
      </c>
      <c r="F10" s="142">
        <f t="shared" si="0"/>
        <v>0</v>
      </c>
      <c r="G10" s="142">
        <f t="shared" si="0"/>
        <v>0</v>
      </c>
      <c r="H10" s="142">
        <f t="shared" ref="H10:AH10" si="1">SUM(H11:H12)</f>
        <v>0</v>
      </c>
      <c r="I10" s="142">
        <f t="shared" si="1"/>
        <v>0</v>
      </c>
      <c r="J10" s="142">
        <f t="shared" si="1"/>
        <v>0</v>
      </c>
      <c r="K10" s="142">
        <f t="shared" si="1"/>
        <v>0</v>
      </c>
      <c r="L10" s="142">
        <f t="shared" si="1"/>
        <v>0</v>
      </c>
      <c r="M10" s="142">
        <f>SUM(M11:M12)</f>
        <v>0</v>
      </c>
      <c r="N10" s="142">
        <v>37</v>
      </c>
      <c r="O10" s="142">
        <v>32</v>
      </c>
      <c r="P10" s="142">
        <v>25</v>
      </c>
      <c r="Q10" s="142">
        <v>19</v>
      </c>
      <c r="R10" s="142">
        <v>21</v>
      </c>
      <c r="S10" s="142">
        <f t="shared" si="1"/>
        <v>0</v>
      </c>
      <c r="T10" s="142">
        <f t="shared" si="1"/>
        <v>0</v>
      </c>
      <c r="U10" s="142">
        <v>38</v>
      </c>
      <c r="V10" s="142">
        <f>SUM(V11:V12)</f>
        <v>0</v>
      </c>
      <c r="W10" s="142">
        <v>30</v>
      </c>
      <c r="X10" s="142">
        <f t="shared" ref="X10:Y10" si="2">SUM(X11:X12)</f>
        <v>0</v>
      </c>
      <c r="Y10" s="142">
        <f t="shared" si="2"/>
        <v>0</v>
      </c>
      <c r="Z10" s="142">
        <f t="shared" si="1"/>
        <v>0</v>
      </c>
      <c r="AA10" s="142">
        <f t="shared" si="1"/>
        <v>0</v>
      </c>
      <c r="AB10" s="142">
        <f t="shared" si="1"/>
        <v>0</v>
      </c>
      <c r="AC10" s="142">
        <v>23</v>
      </c>
      <c r="AD10" s="142">
        <v>21</v>
      </c>
      <c r="AE10" s="142">
        <v>61</v>
      </c>
      <c r="AF10" s="142">
        <v>34</v>
      </c>
      <c r="AG10" s="142">
        <f t="shared" si="1"/>
        <v>0</v>
      </c>
      <c r="AH10" s="142">
        <f t="shared" si="1"/>
        <v>0</v>
      </c>
      <c r="AI10" s="12"/>
      <c r="AJ10" s="26">
        <f>SUM($D$12:$AH$12)</f>
        <v>166</v>
      </c>
      <c r="AK10" s="2" t="s">
        <v>82</v>
      </c>
      <c r="AL10" s="257"/>
    </row>
    <row r="11" spans="1:38" ht="24.95" customHeight="1" x14ac:dyDescent="0.25">
      <c r="A11" s="245"/>
      <c r="B11" s="239" t="s">
        <v>81</v>
      </c>
      <c r="C11" s="240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>
        <v>15</v>
      </c>
      <c r="O11" s="45">
        <v>15</v>
      </c>
      <c r="P11" s="45">
        <v>12</v>
      </c>
      <c r="Q11" s="45">
        <v>11</v>
      </c>
      <c r="R11" s="45">
        <v>6</v>
      </c>
      <c r="S11" s="45"/>
      <c r="T11" s="45"/>
      <c r="U11" s="45">
        <v>28</v>
      </c>
      <c r="V11" s="45"/>
      <c r="W11" s="45">
        <v>7</v>
      </c>
      <c r="X11" s="45"/>
      <c r="Y11" s="45"/>
      <c r="Z11" s="45"/>
      <c r="AA11" s="45"/>
      <c r="AB11" s="45"/>
      <c r="AC11" s="45">
        <v>13</v>
      </c>
      <c r="AD11" s="45">
        <v>16</v>
      </c>
      <c r="AE11" s="45">
        <v>37</v>
      </c>
      <c r="AF11" s="45">
        <v>15</v>
      </c>
      <c r="AG11" s="45"/>
      <c r="AH11" s="45"/>
      <c r="AI11" s="12"/>
      <c r="AJ11" s="26">
        <f>SUM($D$13:$AH$13)</f>
        <v>10</v>
      </c>
      <c r="AK11" s="2" t="s">
        <v>84</v>
      </c>
      <c r="AL11" s="257"/>
    </row>
    <row r="12" spans="1:38" ht="24.95" customHeight="1" thickBot="1" x14ac:dyDescent="0.3">
      <c r="A12" s="245"/>
      <c r="B12" s="239" t="s">
        <v>82</v>
      </c>
      <c r="C12" s="240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>
        <v>22</v>
      </c>
      <c r="O12" s="45">
        <v>17</v>
      </c>
      <c r="P12" s="45">
        <v>13</v>
      </c>
      <c r="Q12" s="45">
        <v>8</v>
      </c>
      <c r="R12" s="45">
        <v>15</v>
      </c>
      <c r="S12" s="45"/>
      <c r="T12" s="45"/>
      <c r="U12" s="45">
        <v>10</v>
      </c>
      <c r="V12" s="45"/>
      <c r="W12" s="45">
        <v>23</v>
      </c>
      <c r="X12" s="45"/>
      <c r="Y12" s="45"/>
      <c r="Z12" s="45"/>
      <c r="AA12" s="45"/>
      <c r="AB12" s="45"/>
      <c r="AC12" s="45">
        <v>10</v>
      </c>
      <c r="AD12" s="45">
        <v>5</v>
      </c>
      <c r="AE12" s="45">
        <v>24</v>
      </c>
      <c r="AF12" s="45">
        <v>19</v>
      </c>
      <c r="AG12" s="45"/>
      <c r="AH12" s="45"/>
      <c r="AI12" s="12"/>
      <c r="AJ12" s="90">
        <f>SUM($D$14:$AH$14)</f>
        <v>16</v>
      </c>
      <c r="AK12" s="91" t="s">
        <v>50</v>
      </c>
      <c r="AL12" s="258"/>
    </row>
    <row r="13" spans="1:38" ht="24.95" customHeight="1" x14ac:dyDescent="0.25">
      <c r="A13" s="245"/>
      <c r="B13" s="242" t="s">
        <v>84</v>
      </c>
      <c r="C13" s="242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>
        <v>2</v>
      </c>
      <c r="O13" s="46">
        <v>2</v>
      </c>
      <c r="P13" s="46">
        <v>0</v>
      </c>
      <c r="Q13" s="46">
        <v>1</v>
      </c>
      <c r="R13" s="46">
        <v>1</v>
      </c>
      <c r="S13" s="46"/>
      <c r="T13" s="46"/>
      <c r="U13" s="46">
        <v>1</v>
      </c>
      <c r="V13" s="46"/>
      <c r="W13" s="46">
        <v>0</v>
      </c>
      <c r="X13" s="46"/>
      <c r="Y13" s="46"/>
      <c r="Z13" s="46"/>
      <c r="AA13" s="46"/>
      <c r="AB13" s="46"/>
      <c r="AC13" s="46">
        <v>0</v>
      </c>
      <c r="AD13" s="46">
        <v>0</v>
      </c>
      <c r="AE13" s="46">
        <v>2</v>
      </c>
      <c r="AF13" s="46">
        <v>1</v>
      </c>
      <c r="AG13" s="46"/>
      <c r="AH13" s="46"/>
      <c r="AI13" s="12"/>
      <c r="AJ13" s="96">
        <f>SUM($D$15:$AH$15)</f>
        <v>11</v>
      </c>
      <c r="AK13" s="63" t="s">
        <v>7</v>
      </c>
      <c r="AL13" s="249" t="s">
        <v>20</v>
      </c>
    </row>
    <row r="14" spans="1:38" ht="24.95" customHeight="1" thickBot="1" x14ac:dyDescent="0.3">
      <c r="A14" s="245"/>
      <c r="B14" s="239" t="s">
        <v>50</v>
      </c>
      <c r="C14" s="240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>
        <v>2</v>
      </c>
      <c r="O14" s="46">
        <v>2</v>
      </c>
      <c r="P14" s="46">
        <v>1</v>
      </c>
      <c r="Q14" s="46">
        <v>1</v>
      </c>
      <c r="R14" s="46">
        <v>1</v>
      </c>
      <c r="S14" s="46"/>
      <c r="T14" s="46"/>
      <c r="U14" s="46">
        <v>2</v>
      </c>
      <c r="V14" s="46"/>
      <c r="W14" s="46">
        <v>0</v>
      </c>
      <c r="X14" s="46"/>
      <c r="Y14" s="46"/>
      <c r="Z14" s="46"/>
      <c r="AA14" s="46"/>
      <c r="AB14" s="46"/>
      <c r="AC14" s="46">
        <v>1</v>
      </c>
      <c r="AD14" s="46">
        <v>1</v>
      </c>
      <c r="AE14" s="46">
        <v>3</v>
      </c>
      <c r="AF14" s="46">
        <v>2</v>
      </c>
      <c r="AG14" s="46"/>
      <c r="AH14" s="46"/>
      <c r="AI14" s="12"/>
      <c r="AJ14" s="97">
        <f>SUM($D$16:$AH$16)</f>
        <v>17</v>
      </c>
      <c r="AK14" s="27" t="s">
        <v>19</v>
      </c>
      <c r="AL14" s="250"/>
    </row>
    <row r="15" spans="1:38" ht="24.95" customHeight="1" x14ac:dyDescent="0.25">
      <c r="A15" s="245"/>
      <c r="B15" s="242" t="s">
        <v>7</v>
      </c>
      <c r="C15" s="24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>
        <v>1</v>
      </c>
      <c r="O15" s="46">
        <v>1</v>
      </c>
      <c r="P15" s="46">
        <v>1</v>
      </c>
      <c r="Q15" s="46">
        <v>1</v>
      </c>
      <c r="R15" s="46">
        <v>1</v>
      </c>
      <c r="S15" s="46"/>
      <c r="T15" s="46"/>
      <c r="U15" s="46">
        <v>1</v>
      </c>
      <c r="V15" s="46"/>
      <c r="W15" s="46">
        <v>1</v>
      </c>
      <c r="X15" s="46"/>
      <c r="Y15" s="46"/>
      <c r="Z15" s="46"/>
      <c r="AA15" s="46"/>
      <c r="AB15" s="46"/>
      <c r="AC15" s="46">
        <v>1</v>
      </c>
      <c r="AD15" s="46">
        <v>1</v>
      </c>
      <c r="AE15" s="46">
        <v>1</v>
      </c>
      <c r="AF15" s="46">
        <v>1</v>
      </c>
      <c r="AG15" s="46"/>
      <c r="AH15" s="46"/>
      <c r="AI15" s="12"/>
      <c r="AJ15" s="25">
        <f>COUNTIF($D$17:$AH$17,"1º ciclo")</f>
        <v>0</v>
      </c>
      <c r="AK15" s="89" t="s">
        <v>10</v>
      </c>
      <c r="AL15" s="256" t="s">
        <v>21</v>
      </c>
    </row>
    <row r="16" spans="1:38" ht="24.95" customHeight="1" x14ac:dyDescent="0.25">
      <c r="A16" s="245"/>
      <c r="B16" s="242" t="s">
        <v>229</v>
      </c>
      <c r="C16" s="242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>
        <v>2</v>
      </c>
      <c r="O16" s="46">
        <v>2</v>
      </c>
      <c r="P16" s="46">
        <v>1</v>
      </c>
      <c r="Q16" s="46">
        <v>1</v>
      </c>
      <c r="R16" s="46">
        <v>1</v>
      </c>
      <c r="S16" s="46"/>
      <c r="T16" s="46"/>
      <c r="U16" s="46">
        <v>2</v>
      </c>
      <c r="V16" s="46"/>
      <c r="W16" s="46">
        <v>1</v>
      </c>
      <c r="X16" s="46"/>
      <c r="Y16" s="46"/>
      <c r="Z16" s="46"/>
      <c r="AA16" s="46"/>
      <c r="AB16" s="46"/>
      <c r="AC16" s="46">
        <v>1</v>
      </c>
      <c r="AD16" s="46">
        <v>1</v>
      </c>
      <c r="AE16" s="46">
        <v>3</v>
      </c>
      <c r="AF16" s="46">
        <v>2</v>
      </c>
      <c r="AG16" s="46"/>
      <c r="AH16" s="46"/>
      <c r="AI16" s="12"/>
      <c r="AJ16" s="26">
        <f>COUNTIF($D$17:$AH$17,"2º ciclo")</f>
        <v>4</v>
      </c>
      <c r="AK16" s="2" t="s">
        <v>11</v>
      </c>
      <c r="AL16" s="257"/>
    </row>
    <row r="17" spans="1:38" ht="24.95" customHeight="1" x14ac:dyDescent="0.25">
      <c r="A17" s="245"/>
      <c r="B17" s="242" t="s">
        <v>21</v>
      </c>
      <c r="C17" s="242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 t="s">
        <v>27</v>
      </c>
      <c r="O17" s="46" t="s">
        <v>26</v>
      </c>
      <c r="P17" s="46" t="s">
        <v>27</v>
      </c>
      <c r="Q17" s="46" t="s">
        <v>26</v>
      </c>
      <c r="R17" s="46" t="s">
        <v>26</v>
      </c>
      <c r="S17" s="46"/>
      <c r="T17" s="46"/>
      <c r="U17" s="46" t="s">
        <v>28</v>
      </c>
      <c r="V17" s="46"/>
      <c r="W17" s="46" t="s">
        <v>83</v>
      </c>
      <c r="X17" s="46"/>
      <c r="Y17" s="46"/>
      <c r="Z17" s="46"/>
      <c r="AA17" s="46"/>
      <c r="AB17" s="46"/>
      <c r="AC17" s="46" t="s">
        <v>28</v>
      </c>
      <c r="AD17" s="46" t="s">
        <v>28</v>
      </c>
      <c r="AE17" s="46" t="s">
        <v>26</v>
      </c>
      <c r="AF17" s="46" t="s">
        <v>46</v>
      </c>
      <c r="AG17" s="46"/>
      <c r="AH17" s="46"/>
      <c r="AI17" s="12"/>
      <c r="AJ17" s="26">
        <f>COUNTIF($D$17:$AH$17,"3º ciclo")</f>
        <v>2</v>
      </c>
      <c r="AK17" s="2" t="s">
        <v>12</v>
      </c>
      <c r="AL17" s="257"/>
    </row>
    <row r="18" spans="1:38" ht="24.95" customHeight="1" x14ac:dyDescent="0.25">
      <c r="A18" s="245"/>
      <c r="B18" s="242" t="s">
        <v>6</v>
      </c>
      <c r="C18" s="242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 t="s">
        <v>29</v>
      </c>
      <c r="O18" s="46" t="s">
        <v>29</v>
      </c>
      <c r="P18" s="46" t="s">
        <v>29</v>
      </c>
      <c r="Q18" s="46" t="s">
        <v>29</v>
      </c>
      <c r="R18" s="46" t="s">
        <v>29</v>
      </c>
      <c r="S18" s="46"/>
      <c r="T18" s="46"/>
      <c r="U18" s="46" t="s">
        <v>29</v>
      </c>
      <c r="V18" s="46"/>
      <c r="W18" s="46" t="s">
        <v>16</v>
      </c>
      <c r="X18" s="46"/>
      <c r="Y18" s="46"/>
      <c r="Z18" s="46"/>
      <c r="AA18" s="46"/>
      <c r="AB18" s="46"/>
      <c r="AC18" s="46" t="s">
        <v>29</v>
      </c>
      <c r="AD18" s="46" t="s">
        <v>29</v>
      </c>
      <c r="AE18" s="46" t="s">
        <v>29</v>
      </c>
      <c r="AF18" s="46" t="s">
        <v>29</v>
      </c>
      <c r="AG18" s="46"/>
      <c r="AH18" s="46"/>
      <c r="AI18" s="11"/>
      <c r="AJ18" s="26">
        <f>COUNTIF($D$17:$AH$17,"secundário")</f>
        <v>3</v>
      </c>
      <c r="AK18" s="2" t="s">
        <v>87</v>
      </c>
      <c r="AL18" s="257"/>
    </row>
    <row r="19" spans="1:38" ht="24.75" customHeight="1" x14ac:dyDescent="0.25">
      <c r="A19" s="245"/>
      <c r="B19" s="242" t="s">
        <v>32</v>
      </c>
      <c r="C19" s="242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 t="s">
        <v>30</v>
      </c>
      <c r="O19" s="48" t="s">
        <v>30</v>
      </c>
      <c r="P19" s="48" t="s">
        <v>48</v>
      </c>
      <c r="Q19" s="48" t="s">
        <v>30</v>
      </c>
      <c r="R19" s="48" t="s">
        <v>30</v>
      </c>
      <c r="S19" s="48"/>
      <c r="T19" s="48"/>
      <c r="U19" s="48" t="s">
        <v>30</v>
      </c>
      <c r="V19" s="48"/>
      <c r="W19" s="48" t="s">
        <v>14</v>
      </c>
      <c r="X19" s="48"/>
      <c r="Y19" s="48"/>
      <c r="Z19" s="48"/>
      <c r="AA19" s="48"/>
      <c r="AB19" s="48"/>
      <c r="AC19" s="48" t="s">
        <v>30</v>
      </c>
      <c r="AD19" s="48" t="s">
        <v>30</v>
      </c>
      <c r="AE19" s="48" t="s">
        <v>30</v>
      </c>
      <c r="AF19" s="48" t="s">
        <v>30</v>
      </c>
      <c r="AG19" s="48"/>
      <c r="AH19" s="48"/>
      <c r="AI19" s="11"/>
      <c r="AJ19" s="26">
        <f>COUNTIF($D$17:$AH$17,"profissional")</f>
        <v>1</v>
      </c>
      <c r="AK19" s="2" t="s">
        <v>85</v>
      </c>
      <c r="AL19" s="257"/>
    </row>
    <row r="20" spans="1:38" ht="24.95" customHeight="1" thickBot="1" x14ac:dyDescent="0.3">
      <c r="A20" s="245"/>
      <c r="B20" s="239" t="s">
        <v>71</v>
      </c>
      <c r="C20" s="240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 t="s">
        <v>72</v>
      </c>
      <c r="O20" s="47" t="s">
        <v>72</v>
      </c>
      <c r="P20" s="47" t="s">
        <v>72</v>
      </c>
      <c r="Q20" s="47" t="s">
        <v>72</v>
      </c>
      <c r="R20" s="47" t="s">
        <v>72</v>
      </c>
      <c r="S20" s="47"/>
      <c r="T20" s="47"/>
      <c r="U20" s="47" t="s">
        <v>72</v>
      </c>
      <c r="V20" s="47"/>
      <c r="W20" s="47"/>
      <c r="X20" s="47"/>
      <c r="Y20" s="47"/>
      <c r="Z20" s="47"/>
      <c r="AA20" s="47"/>
      <c r="AB20" s="47"/>
      <c r="AC20" s="47" t="s">
        <v>72</v>
      </c>
      <c r="AD20" s="47" t="s">
        <v>72</v>
      </c>
      <c r="AE20" s="47" t="s">
        <v>72</v>
      </c>
      <c r="AF20" s="47" t="s">
        <v>72</v>
      </c>
      <c r="AG20" s="47"/>
      <c r="AH20" s="47"/>
      <c r="AI20" s="11"/>
      <c r="AJ20" s="90">
        <f>COUNTIF($D$17:$AH$17,"vários")</f>
        <v>1</v>
      </c>
      <c r="AK20" s="91" t="s">
        <v>241</v>
      </c>
      <c r="AL20" s="258"/>
    </row>
    <row r="21" spans="1:38" ht="50.25" customHeight="1" thickBot="1" x14ac:dyDescent="0.3">
      <c r="A21" s="245"/>
      <c r="B21" s="239" t="s">
        <v>74</v>
      </c>
      <c r="C21" s="240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 t="s">
        <v>56</v>
      </c>
      <c r="O21" s="47" t="s">
        <v>56</v>
      </c>
      <c r="P21" s="47" t="s">
        <v>56</v>
      </c>
      <c r="Q21" s="47" t="s">
        <v>56</v>
      </c>
      <c r="R21" s="47" t="s">
        <v>56</v>
      </c>
      <c r="S21" s="47"/>
      <c r="T21" s="47"/>
      <c r="U21" s="47" t="s">
        <v>56</v>
      </c>
      <c r="V21" s="47"/>
      <c r="W21" s="47" t="s">
        <v>56</v>
      </c>
      <c r="X21" s="47"/>
      <c r="Y21" s="47"/>
      <c r="Z21" s="47"/>
      <c r="AA21" s="47"/>
      <c r="AB21" s="47"/>
      <c r="AC21" s="47" t="s">
        <v>56</v>
      </c>
      <c r="AD21" s="47" t="s">
        <v>56</v>
      </c>
      <c r="AE21" s="47" t="s">
        <v>56</v>
      </c>
      <c r="AF21" s="47" t="s">
        <v>56</v>
      </c>
      <c r="AG21" s="47"/>
      <c r="AH21" s="47"/>
      <c r="AI21" s="11"/>
      <c r="AJ21" s="100">
        <f>COUNTA($D$15:$AH$15)</f>
        <v>11</v>
      </c>
      <c r="AK21" s="213" t="s">
        <v>22</v>
      </c>
      <c r="AL21" s="214"/>
    </row>
    <row r="22" spans="1:38" ht="24.95" customHeight="1" thickBot="1" x14ac:dyDescent="0.3">
      <c r="A22" s="245"/>
      <c r="B22" s="247" t="s">
        <v>37</v>
      </c>
      <c r="C22" s="2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 t="s">
        <v>39</v>
      </c>
      <c r="O22" s="47" t="s">
        <v>39</v>
      </c>
      <c r="P22" s="47" t="s">
        <v>39</v>
      </c>
      <c r="Q22" s="47" t="s">
        <v>39</v>
      </c>
      <c r="R22" s="47" t="s">
        <v>39</v>
      </c>
      <c r="S22" s="47"/>
      <c r="T22" s="47"/>
      <c r="U22" s="47" t="s">
        <v>39</v>
      </c>
      <c r="V22" s="47"/>
      <c r="W22" s="47" t="s">
        <v>39</v>
      </c>
      <c r="X22" s="47"/>
      <c r="Y22" s="47"/>
      <c r="Z22" s="47"/>
      <c r="AA22" s="47"/>
      <c r="AB22" s="47"/>
      <c r="AC22" s="47" t="s">
        <v>39</v>
      </c>
      <c r="AD22" s="47" t="s">
        <v>39</v>
      </c>
      <c r="AE22" s="47" t="s">
        <v>39</v>
      </c>
      <c r="AF22" s="47" t="s">
        <v>39</v>
      </c>
      <c r="AG22" s="47"/>
      <c r="AH22" s="47"/>
      <c r="AI22" s="12"/>
      <c r="AJ22" s="25">
        <f>COUNTIF($D$18:$AH$18,"Sede")</f>
        <v>10</v>
      </c>
      <c r="AK22" s="89" t="s">
        <v>8</v>
      </c>
      <c r="AL22" s="225" t="s">
        <v>6</v>
      </c>
    </row>
    <row r="23" spans="1:38" ht="51" customHeight="1" x14ac:dyDescent="0.25">
      <c r="A23" s="245"/>
      <c r="B23" s="235" t="s">
        <v>49</v>
      </c>
      <c r="C23" s="236"/>
      <c r="D23" s="217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9"/>
      <c r="AI23" s="13"/>
      <c r="AJ23" s="26">
        <f>COUNTIF($D$18:$AH$18,"Outro")</f>
        <v>1</v>
      </c>
      <c r="AK23" s="2" t="s">
        <v>9</v>
      </c>
      <c r="AL23" s="224"/>
    </row>
    <row r="24" spans="1:38" ht="39" customHeight="1" thickBot="1" x14ac:dyDescent="0.3">
      <c r="A24" s="246" t="s">
        <v>24</v>
      </c>
      <c r="B24" s="246"/>
      <c r="C24" s="30" t="s">
        <v>70</v>
      </c>
      <c r="D24" s="28">
        <v>1</v>
      </c>
      <c r="E24" s="28">
        <v>2</v>
      </c>
      <c r="F24" s="28">
        <v>3</v>
      </c>
      <c r="G24" s="28">
        <v>4</v>
      </c>
      <c r="H24" s="28">
        <v>5</v>
      </c>
      <c r="I24" s="28">
        <v>6</v>
      </c>
      <c r="J24" s="28">
        <v>7</v>
      </c>
      <c r="K24" s="28">
        <v>8</v>
      </c>
      <c r="L24" s="28">
        <v>9</v>
      </c>
      <c r="M24" s="28">
        <v>10</v>
      </c>
      <c r="N24" s="28">
        <v>11</v>
      </c>
      <c r="O24" s="28">
        <v>12</v>
      </c>
      <c r="P24" s="28">
        <v>13</v>
      </c>
      <c r="Q24" s="28">
        <v>14</v>
      </c>
      <c r="R24" s="28">
        <v>15</v>
      </c>
      <c r="S24" s="28">
        <v>16</v>
      </c>
      <c r="T24" s="28">
        <v>17</v>
      </c>
      <c r="U24" s="28">
        <v>18</v>
      </c>
      <c r="V24" s="28">
        <v>19</v>
      </c>
      <c r="W24" s="28">
        <v>20</v>
      </c>
      <c r="X24" s="28">
        <v>21</v>
      </c>
      <c r="Y24" s="28">
        <v>22</v>
      </c>
      <c r="Z24" s="28">
        <v>23</v>
      </c>
      <c r="AA24" s="28">
        <v>24</v>
      </c>
      <c r="AB24" s="28">
        <v>25</v>
      </c>
      <c r="AC24" s="28">
        <v>26</v>
      </c>
      <c r="AD24" s="28">
        <v>27</v>
      </c>
      <c r="AE24" s="28">
        <v>28</v>
      </c>
      <c r="AF24" s="28">
        <v>29</v>
      </c>
      <c r="AG24" s="28">
        <v>30</v>
      </c>
      <c r="AH24" s="28">
        <v>31</v>
      </c>
      <c r="AI24" s="12"/>
      <c r="AJ24" s="90">
        <f>COUNTIF($D$18:$AH$18,"Vários")</f>
        <v>0</v>
      </c>
      <c r="AK24" s="91" t="s">
        <v>75</v>
      </c>
      <c r="AL24" s="226"/>
    </row>
    <row r="25" spans="1:38" ht="25.5" customHeight="1" x14ac:dyDescent="0.25">
      <c r="A25" s="243" t="s">
        <v>23</v>
      </c>
      <c r="B25" s="241" t="s">
        <v>80</v>
      </c>
      <c r="C25" s="241"/>
      <c r="D25" s="142">
        <f>SUM(D26:D27)</f>
        <v>0</v>
      </c>
      <c r="E25" s="142">
        <v>26</v>
      </c>
      <c r="F25" s="142">
        <f t="shared" ref="F25:G25" si="3">SUM(F26:F27)</f>
        <v>0</v>
      </c>
      <c r="G25" s="142">
        <f t="shared" si="3"/>
        <v>0</v>
      </c>
      <c r="H25" s="142">
        <f t="shared" ref="H25:AH25" si="4">SUM(H26:H27)</f>
        <v>0</v>
      </c>
      <c r="I25" s="142">
        <f t="shared" si="4"/>
        <v>0</v>
      </c>
      <c r="J25" s="142">
        <f t="shared" si="4"/>
        <v>0</v>
      </c>
      <c r="K25" s="142">
        <f t="shared" si="4"/>
        <v>0</v>
      </c>
      <c r="L25" s="142">
        <v>24</v>
      </c>
      <c r="M25" s="142">
        <f>SUM(M26:M27)</f>
        <v>0</v>
      </c>
      <c r="N25" s="142">
        <f t="shared" ref="N25:P25" si="5">SUM(N26:N27)</f>
        <v>0</v>
      </c>
      <c r="O25" s="142">
        <f t="shared" si="5"/>
        <v>0</v>
      </c>
      <c r="P25" s="142">
        <f t="shared" si="5"/>
        <v>0</v>
      </c>
      <c r="Q25" s="142">
        <f t="shared" si="4"/>
        <v>0</v>
      </c>
      <c r="R25" s="142">
        <v>12</v>
      </c>
      <c r="S25" s="142">
        <v>23</v>
      </c>
      <c r="T25" s="142">
        <f t="shared" si="4"/>
        <v>0</v>
      </c>
      <c r="U25" s="142">
        <f t="shared" si="4"/>
        <v>0</v>
      </c>
      <c r="V25" s="142">
        <f>SUM(V26:V27)</f>
        <v>0</v>
      </c>
      <c r="W25" s="142">
        <f t="shared" ref="W25:X25" si="6">SUM(W26:W27)</f>
        <v>0</v>
      </c>
      <c r="X25" s="142">
        <f t="shared" si="6"/>
        <v>0</v>
      </c>
      <c r="Y25" s="142">
        <v>18</v>
      </c>
      <c r="Z25" s="142">
        <v>36</v>
      </c>
      <c r="AA25" s="142">
        <f t="shared" si="4"/>
        <v>0</v>
      </c>
      <c r="AB25" s="142">
        <f t="shared" si="4"/>
        <v>0</v>
      </c>
      <c r="AC25" s="142">
        <f t="shared" si="4"/>
        <v>0</v>
      </c>
      <c r="AD25" s="142">
        <f t="shared" si="4"/>
        <v>0</v>
      </c>
      <c r="AE25" s="142">
        <f t="shared" si="4"/>
        <v>0</v>
      </c>
      <c r="AF25" s="142">
        <v>18</v>
      </c>
      <c r="AG25" s="142">
        <v>32</v>
      </c>
      <c r="AH25" s="142">
        <f t="shared" si="4"/>
        <v>0</v>
      </c>
      <c r="AI25" s="12"/>
      <c r="AJ25" s="96">
        <f>COUNTIF($D$19:$AH$19,"V. Estudo")</f>
        <v>0</v>
      </c>
      <c r="AK25" s="77" t="s">
        <v>13</v>
      </c>
      <c r="AL25" s="221" t="s">
        <v>17</v>
      </c>
    </row>
    <row r="26" spans="1:38" ht="25.5" customHeight="1" x14ac:dyDescent="0.25">
      <c r="A26" s="243"/>
      <c r="B26" s="239" t="s">
        <v>81</v>
      </c>
      <c r="C26" s="240"/>
      <c r="D26" s="16"/>
      <c r="E26" s="16">
        <v>11</v>
      </c>
      <c r="F26" s="16"/>
      <c r="G26" s="16"/>
      <c r="H26" s="16"/>
      <c r="I26" s="16"/>
      <c r="J26" s="16"/>
      <c r="K26" s="16"/>
      <c r="L26" s="16">
        <v>12</v>
      </c>
      <c r="M26" s="16"/>
      <c r="N26" s="16"/>
      <c r="O26" s="16"/>
      <c r="P26" s="16"/>
      <c r="Q26" s="16"/>
      <c r="R26" s="16">
        <v>5</v>
      </c>
      <c r="S26" s="16">
        <v>10</v>
      </c>
      <c r="T26" s="16"/>
      <c r="U26" s="16"/>
      <c r="V26" s="16"/>
      <c r="W26" s="16"/>
      <c r="X26" s="16"/>
      <c r="Y26" s="16">
        <v>9</v>
      </c>
      <c r="Z26" s="16">
        <v>14</v>
      </c>
      <c r="AA26" s="16"/>
      <c r="AB26" s="16"/>
      <c r="AC26" s="16"/>
      <c r="AD26" s="16"/>
      <c r="AE26" s="16"/>
      <c r="AF26" s="16">
        <v>9</v>
      </c>
      <c r="AG26" s="16">
        <v>14</v>
      </c>
      <c r="AH26" s="16"/>
      <c r="AI26" s="12"/>
      <c r="AJ26" s="26">
        <f>COUNTIF($D$19:$AH$19,"Curso profissional")</f>
        <v>1</v>
      </c>
      <c r="AK26" s="3" t="s">
        <v>14</v>
      </c>
      <c r="AL26" s="221"/>
    </row>
    <row r="27" spans="1:38" ht="25.5" customHeight="1" x14ac:dyDescent="0.25">
      <c r="A27" s="243"/>
      <c r="B27" s="239" t="s">
        <v>82</v>
      </c>
      <c r="C27" s="240"/>
      <c r="D27" s="16"/>
      <c r="E27" s="16">
        <v>15</v>
      </c>
      <c r="F27" s="16"/>
      <c r="G27" s="16"/>
      <c r="H27" s="16"/>
      <c r="I27" s="16"/>
      <c r="J27" s="16"/>
      <c r="K27" s="16"/>
      <c r="L27" s="16">
        <v>12</v>
      </c>
      <c r="M27" s="16"/>
      <c r="N27" s="16"/>
      <c r="O27" s="16"/>
      <c r="P27" s="16"/>
      <c r="Q27" s="16"/>
      <c r="R27" s="16">
        <v>7</v>
      </c>
      <c r="S27" s="16">
        <v>13</v>
      </c>
      <c r="T27" s="16"/>
      <c r="U27" s="16"/>
      <c r="V27" s="16"/>
      <c r="W27" s="16"/>
      <c r="X27" s="16"/>
      <c r="Y27" s="16">
        <v>9</v>
      </c>
      <c r="Z27" s="16">
        <v>22</v>
      </c>
      <c r="AA27" s="16"/>
      <c r="AB27" s="16"/>
      <c r="AC27" s="16"/>
      <c r="AD27" s="16"/>
      <c r="AE27" s="16"/>
      <c r="AF27" s="16">
        <v>9</v>
      </c>
      <c r="AG27" s="16">
        <v>18</v>
      </c>
      <c r="AH27" s="16"/>
      <c r="AI27" s="12"/>
      <c r="AJ27" s="26">
        <f>COUNTIF($D$19:$AH$19,"Currículo Ed. Fís.")</f>
        <v>9</v>
      </c>
      <c r="AK27" s="3" t="s">
        <v>15</v>
      </c>
      <c r="AL27" s="221"/>
    </row>
    <row r="28" spans="1:38" ht="24.95" customHeight="1" x14ac:dyDescent="0.25">
      <c r="A28" s="243"/>
      <c r="B28" s="242" t="s">
        <v>84</v>
      </c>
      <c r="C28" s="242"/>
      <c r="D28" s="17"/>
      <c r="E28" s="17">
        <v>2</v>
      </c>
      <c r="F28" s="17"/>
      <c r="G28" s="17"/>
      <c r="H28" s="17"/>
      <c r="I28" s="17"/>
      <c r="J28" s="17"/>
      <c r="K28" s="17"/>
      <c r="L28" s="17">
        <v>0</v>
      </c>
      <c r="M28" s="17"/>
      <c r="N28" s="17"/>
      <c r="O28" s="17"/>
      <c r="P28" s="17"/>
      <c r="Q28" s="17"/>
      <c r="R28" s="17">
        <v>0</v>
      </c>
      <c r="S28" s="17">
        <v>0</v>
      </c>
      <c r="T28" s="17"/>
      <c r="U28" s="17"/>
      <c r="V28" s="17"/>
      <c r="W28" s="17"/>
      <c r="X28" s="17"/>
      <c r="Y28" s="17">
        <v>0</v>
      </c>
      <c r="Z28" s="17">
        <v>1</v>
      </c>
      <c r="AA28" s="17"/>
      <c r="AB28" s="17"/>
      <c r="AC28" s="17"/>
      <c r="AD28" s="17"/>
      <c r="AE28" s="17"/>
      <c r="AF28" s="17">
        <v>0</v>
      </c>
      <c r="AG28" s="17">
        <v>0</v>
      </c>
      <c r="AH28" s="17"/>
      <c r="AI28" s="12"/>
      <c r="AJ28" s="26">
        <f>COUNTIF($D$19:$AH$19,"Flexib. Curricular")</f>
        <v>1</v>
      </c>
      <c r="AK28" s="3" t="s">
        <v>47</v>
      </c>
      <c r="AL28" s="221"/>
    </row>
    <row r="29" spans="1:38" ht="24.95" customHeight="1" x14ac:dyDescent="0.25">
      <c r="A29" s="243"/>
      <c r="B29" s="242" t="s">
        <v>21</v>
      </c>
      <c r="C29" s="242"/>
      <c r="D29" s="17"/>
      <c r="E29" s="17" t="s">
        <v>46</v>
      </c>
      <c r="F29" s="17"/>
      <c r="G29" s="17"/>
      <c r="H29" s="17"/>
      <c r="I29" s="17"/>
      <c r="J29" s="17"/>
      <c r="K29" s="17"/>
      <c r="L29" s="17" t="s">
        <v>46</v>
      </c>
      <c r="M29" s="17"/>
      <c r="N29" s="17"/>
      <c r="O29" s="17"/>
      <c r="P29" s="17"/>
      <c r="Q29" s="17"/>
      <c r="R29" s="17" t="s">
        <v>46</v>
      </c>
      <c r="S29" s="17" t="s">
        <v>46</v>
      </c>
      <c r="T29" s="17"/>
      <c r="U29" s="17"/>
      <c r="V29" s="17"/>
      <c r="W29" s="17"/>
      <c r="X29" s="17"/>
      <c r="Y29" s="17" t="s">
        <v>46</v>
      </c>
      <c r="Z29" s="17" t="s">
        <v>46</v>
      </c>
      <c r="AA29" s="17"/>
      <c r="AB29" s="17"/>
      <c r="AC29" s="17"/>
      <c r="AD29" s="17"/>
      <c r="AE29" s="17"/>
      <c r="AF29" s="17" t="s">
        <v>46</v>
      </c>
      <c r="AG29" s="17" t="s">
        <v>46</v>
      </c>
      <c r="AH29" s="17"/>
      <c r="AI29" s="12"/>
      <c r="AJ29" s="26">
        <f>COUNTIF($D$19:$AH$19,"Ação Formação")</f>
        <v>0</v>
      </c>
      <c r="AK29" s="3" t="s">
        <v>40</v>
      </c>
      <c r="AL29" s="221"/>
    </row>
    <row r="30" spans="1:38" ht="24.95" customHeight="1" x14ac:dyDescent="0.25">
      <c r="A30" s="243"/>
      <c r="B30" s="247" t="s">
        <v>33</v>
      </c>
      <c r="C30" s="247"/>
      <c r="D30" s="18"/>
      <c r="E30" s="18" t="s">
        <v>29</v>
      </c>
      <c r="F30" s="18"/>
      <c r="G30" s="18"/>
      <c r="H30" s="18"/>
      <c r="I30" s="18"/>
      <c r="J30" s="18"/>
      <c r="K30" s="18"/>
      <c r="L30" s="18" t="s">
        <v>29</v>
      </c>
      <c r="M30" s="18"/>
      <c r="N30" s="18"/>
      <c r="O30" s="18"/>
      <c r="P30" s="18"/>
      <c r="Q30" s="18"/>
      <c r="R30" s="18" t="s">
        <v>29</v>
      </c>
      <c r="S30" s="18" t="s">
        <v>29</v>
      </c>
      <c r="T30" s="18"/>
      <c r="U30" s="18"/>
      <c r="V30" s="18"/>
      <c r="W30" s="18"/>
      <c r="X30" s="18"/>
      <c r="Y30" s="18" t="s">
        <v>46</v>
      </c>
      <c r="Z30" s="18" t="s">
        <v>46</v>
      </c>
      <c r="AA30" s="18"/>
      <c r="AB30" s="18"/>
      <c r="AC30" s="18"/>
      <c r="AD30" s="18"/>
      <c r="AE30" s="18"/>
      <c r="AF30" s="18" t="s">
        <v>29</v>
      </c>
      <c r="AG30" s="18" t="s">
        <v>29</v>
      </c>
      <c r="AH30" s="18"/>
      <c r="AI30" s="12"/>
      <c r="AJ30" s="26">
        <f>COUNTIF($D$19:$AH$19,"Tutoria")</f>
        <v>0</v>
      </c>
      <c r="AK30" s="3" t="s">
        <v>79</v>
      </c>
      <c r="AL30" s="221"/>
    </row>
    <row r="31" spans="1:38" ht="24.95" customHeight="1" thickBot="1" x14ac:dyDescent="0.3">
      <c r="A31" s="243"/>
      <c r="B31" s="239" t="s">
        <v>74</v>
      </c>
      <c r="C31" s="240"/>
      <c r="D31" s="18"/>
      <c r="E31" s="18" t="s">
        <v>62</v>
      </c>
      <c r="F31" s="18"/>
      <c r="G31" s="18"/>
      <c r="H31" s="18"/>
      <c r="I31" s="18"/>
      <c r="J31" s="18"/>
      <c r="K31" s="18"/>
      <c r="L31" s="18" t="s">
        <v>62</v>
      </c>
      <c r="M31" s="18"/>
      <c r="N31" s="18"/>
      <c r="O31" s="18"/>
      <c r="P31" s="18"/>
      <c r="Q31" s="18"/>
      <c r="R31" s="18" t="s">
        <v>61</v>
      </c>
      <c r="S31" s="18" t="s">
        <v>62</v>
      </c>
      <c r="T31" s="18"/>
      <c r="U31" s="18"/>
      <c r="V31" s="18"/>
      <c r="W31" s="18"/>
      <c r="X31" s="18"/>
      <c r="Y31" s="18" t="s">
        <v>62</v>
      </c>
      <c r="Z31" s="18" t="s">
        <v>61</v>
      </c>
      <c r="AA31" s="18"/>
      <c r="AB31" s="18"/>
      <c r="AC31" s="18"/>
      <c r="AD31" s="18"/>
      <c r="AE31" s="18"/>
      <c r="AF31" s="18" t="s">
        <v>61</v>
      </c>
      <c r="AG31" s="18" t="s">
        <v>62</v>
      </c>
      <c r="AH31" s="18"/>
      <c r="AI31" s="12"/>
      <c r="AJ31" s="97">
        <f>COUNTIF($D$19:$AH$19,"Outro")</f>
        <v>0</v>
      </c>
      <c r="AK31" s="78" t="s">
        <v>16</v>
      </c>
      <c r="AL31" s="221"/>
    </row>
    <row r="32" spans="1:38" ht="24.95" customHeight="1" x14ac:dyDescent="0.25">
      <c r="A32" s="243"/>
      <c r="B32" s="237" t="s">
        <v>234</v>
      </c>
      <c r="C32" s="238"/>
      <c r="D32" s="18"/>
      <c r="E32" s="18">
        <v>5</v>
      </c>
      <c r="F32" s="18"/>
      <c r="G32" s="18"/>
      <c r="H32" s="18"/>
      <c r="I32" s="18"/>
      <c r="J32" s="18"/>
      <c r="K32" s="18"/>
      <c r="L32" s="18">
        <v>5</v>
      </c>
      <c r="M32" s="18"/>
      <c r="N32" s="18"/>
      <c r="O32" s="18"/>
      <c r="P32" s="18"/>
      <c r="Q32" s="18"/>
      <c r="R32" s="18">
        <v>2</v>
      </c>
      <c r="S32" s="18">
        <v>5</v>
      </c>
      <c r="T32" s="18"/>
      <c r="U32" s="18"/>
      <c r="V32" s="18"/>
      <c r="W32" s="18"/>
      <c r="X32" s="18"/>
      <c r="Y32" s="18">
        <v>2</v>
      </c>
      <c r="Z32" s="18">
        <v>5</v>
      </c>
      <c r="AA32" s="18"/>
      <c r="AB32" s="18"/>
      <c r="AC32" s="18"/>
      <c r="AD32" s="18"/>
      <c r="AE32" s="18"/>
      <c r="AF32" s="18">
        <v>2</v>
      </c>
      <c r="AG32" s="18">
        <v>5</v>
      </c>
      <c r="AH32" s="18"/>
      <c r="AI32" s="12"/>
      <c r="AJ32" s="25">
        <f>COUNTIF($D$20:$AH$20,"Manhã")</f>
        <v>10</v>
      </c>
      <c r="AK32" s="89" t="s">
        <v>76</v>
      </c>
      <c r="AL32" s="220" t="s">
        <v>71</v>
      </c>
    </row>
    <row r="33" spans="1:38" ht="31.5" customHeight="1" x14ac:dyDescent="0.25">
      <c r="A33" s="243"/>
      <c r="B33" s="241" t="s">
        <v>36</v>
      </c>
      <c r="C33" s="241"/>
      <c r="D33" s="234" t="s">
        <v>35</v>
      </c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A33" s="234"/>
      <c r="AB33" s="234"/>
      <c r="AC33" s="234"/>
      <c r="AD33" s="234"/>
      <c r="AE33" s="234"/>
      <c r="AF33" s="234"/>
      <c r="AG33" s="234"/>
      <c r="AH33" s="234"/>
      <c r="AI33" s="12"/>
      <c r="AJ33" s="26">
        <f>COUNTIF($D$20:$AH$20,"Tarde")</f>
        <v>0</v>
      </c>
      <c r="AK33" s="2" t="s">
        <v>77</v>
      </c>
      <c r="AL33" s="221"/>
    </row>
    <row r="34" spans="1:38" ht="24.95" customHeight="1" thickBot="1" x14ac:dyDescent="0.3">
      <c r="A34" s="243"/>
      <c r="B34" s="233" t="s">
        <v>274</v>
      </c>
      <c r="C34" s="233"/>
      <c r="D34" s="16"/>
      <c r="E34" s="29" t="s">
        <v>279</v>
      </c>
      <c r="F34" s="29"/>
      <c r="G34" s="29"/>
      <c r="H34" s="29"/>
      <c r="I34" s="29"/>
      <c r="J34" s="29"/>
      <c r="K34" s="29"/>
      <c r="L34" s="29" t="s">
        <v>279</v>
      </c>
      <c r="M34" s="29"/>
      <c r="N34" s="29"/>
      <c r="O34" s="29"/>
      <c r="P34" s="29"/>
      <c r="Q34" s="29"/>
      <c r="R34" s="29"/>
      <c r="S34" s="29" t="s">
        <v>279</v>
      </c>
      <c r="T34" s="29"/>
      <c r="U34" s="29"/>
      <c r="V34" s="29"/>
      <c r="W34" s="29"/>
      <c r="X34" s="29"/>
      <c r="Y34" s="29" t="s">
        <v>279</v>
      </c>
      <c r="Z34" s="29" t="s">
        <v>279</v>
      </c>
      <c r="AA34" s="29"/>
      <c r="AB34" s="29"/>
      <c r="AC34" s="29"/>
      <c r="AD34" s="29"/>
      <c r="AE34" s="29"/>
      <c r="AF34" s="29"/>
      <c r="AG34" s="29" t="s">
        <v>279</v>
      </c>
      <c r="AH34" s="29"/>
      <c r="AI34" s="11"/>
      <c r="AJ34" s="90">
        <f>COUNTIF($D$20:$AH$20,"Todo o dia")</f>
        <v>0</v>
      </c>
      <c r="AK34" s="91" t="s">
        <v>78</v>
      </c>
      <c r="AL34" s="222"/>
    </row>
    <row r="35" spans="1:38" ht="24.95" customHeight="1" x14ac:dyDescent="0.25">
      <c r="A35" s="243"/>
      <c r="B35" s="233" t="s">
        <v>275</v>
      </c>
      <c r="C35" s="233"/>
      <c r="D35" s="19"/>
      <c r="E35" s="19" t="s">
        <v>279</v>
      </c>
      <c r="F35" s="19"/>
      <c r="G35" s="19"/>
      <c r="H35" s="19"/>
      <c r="I35" s="19"/>
      <c r="J35" s="19"/>
      <c r="K35" s="19"/>
      <c r="L35" s="19" t="s">
        <v>279</v>
      </c>
      <c r="M35" s="19"/>
      <c r="N35" s="19"/>
      <c r="O35" s="19"/>
      <c r="P35" s="19"/>
      <c r="Q35" s="19"/>
      <c r="R35" s="19"/>
      <c r="S35" s="19" t="s">
        <v>279</v>
      </c>
      <c r="T35" s="19"/>
      <c r="U35" s="19"/>
      <c r="V35" s="19"/>
      <c r="W35" s="19"/>
      <c r="X35" s="19"/>
      <c r="Y35" s="19"/>
      <c r="Z35" s="19" t="s">
        <v>279</v>
      </c>
      <c r="AA35" s="19"/>
      <c r="AB35" s="19"/>
      <c r="AC35" s="19"/>
      <c r="AD35" s="19"/>
      <c r="AE35" s="19"/>
      <c r="AF35" s="19"/>
      <c r="AG35" s="19" t="s">
        <v>279</v>
      </c>
      <c r="AH35" s="19"/>
      <c r="AI35" s="12"/>
      <c r="AJ35" s="81">
        <f>COUNTIF($D$21:$AH$21,"atletismo")</f>
        <v>0</v>
      </c>
      <c r="AK35" s="92" t="s">
        <v>53</v>
      </c>
      <c r="AL35" s="223" t="s">
        <v>52</v>
      </c>
    </row>
    <row r="36" spans="1:38" ht="24.95" customHeight="1" x14ac:dyDescent="0.25">
      <c r="A36" s="243"/>
      <c r="B36" s="233" t="s">
        <v>276</v>
      </c>
      <c r="C36" s="233"/>
      <c r="D36" s="20"/>
      <c r="E36" s="20" t="s">
        <v>279</v>
      </c>
      <c r="F36" s="20"/>
      <c r="G36" s="20"/>
      <c r="H36" s="20"/>
      <c r="I36" s="20"/>
      <c r="J36" s="20"/>
      <c r="K36" s="20"/>
      <c r="L36" s="20" t="s">
        <v>279</v>
      </c>
      <c r="M36" s="20"/>
      <c r="N36" s="20"/>
      <c r="O36" s="20"/>
      <c r="P36" s="20"/>
      <c r="Q36" s="20"/>
      <c r="R36" s="20"/>
      <c r="S36" s="20" t="s">
        <v>279</v>
      </c>
      <c r="T36" s="20"/>
      <c r="U36" s="20"/>
      <c r="V36" s="20"/>
      <c r="W36" s="20"/>
      <c r="X36" s="20"/>
      <c r="Y36" s="20"/>
      <c r="Z36" s="20" t="s">
        <v>279</v>
      </c>
      <c r="AA36" s="20"/>
      <c r="AB36" s="20"/>
      <c r="AC36" s="20"/>
      <c r="AD36" s="20"/>
      <c r="AE36" s="20"/>
      <c r="AF36" s="20"/>
      <c r="AG36" s="20" t="s">
        <v>279</v>
      </c>
      <c r="AH36" s="20"/>
      <c r="AI36" s="12"/>
      <c r="AJ36" s="72">
        <f>COUNTIF($D$21:$AH$21,"natação")</f>
        <v>0</v>
      </c>
      <c r="AK36" s="10" t="s">
        <v>54</v>
      </c>
      <c r="AL36" s="223"/>
    </row>
    <row r="37" spans="1:38" ht="24.95" customHeight="1" x14ac:dyDescent="0.25">
      <c r="A37" s="243"/>
      <c r="B37" s="233" t="s">
        <v>277</v>
      </c>
      <c r="C37" s="233"/>
      <c r="D37" s="19"/>
      <c r="E37" s="19" t="s">
        <v>279</v>
      </c>
      <c r="F37" s="19"/>
      <c r="G37" s="19"/>
      <c r="H37" s="19"/>
      <c r="I37" s="19"/>
      <c r="J37" s="19"/>
      <c r="K37" s="19"/>
      <c r="L37" s="19" t="s">
        <v>279</v>
      </c>
      <c r="M37" s="19"/>
      <c r="N37" s="19"/>
      <c r="O37" s="19"/>
      <c r="P37" s="19"/>
      <c r="Q37" s="19"/>
      <c r="R37" s="19" t="s">
        <v>279</v>
      </c>
      <c r="S37" s="19" t="s">
        <v>279</v>
      </c>
      <c r="T37" s="19"/>
      <c r="U37" s="19"/>
      <c r="V37" s="19"/>
      <c r="W37" s="19"/>
      <c r="X37" s="19"/>
      <c r="Y37" s="19" t="s">
        <v>279</v>
      </c>
      <c r="Z37" s="19" t="s">
        <v>279</v>
      </c>
      <c r="AA37" s="19"/>
      <c r="AB37" s="19"/>
      <c r="AC37" s="19"/>
      <c r="AD37" s="19"/>
      <c r="AE37" s="19"/>
      <c r="AF37" s="19" t="s">
        <v>279</v>
      </c>
      <c r="AG37" s="19" t="s">
        <v>279</v>
      </c>
      <c r="AH37" s="19"/>
      <c r="AI37" s="12"/>
      <c r="AJ37" s="72">
        <f>COUNTIF($D$21:$AH$21,"golfe")</f>
        <v>0</v>
      </c>
      <c r="AK37" s="10" t="s">
        <v>55</v>
      </c>
      <c r="AL37" s="223"/>
    </row>
    <row r="38" spans="1:38" ht="24.95" customHeight="1" x14ac:dyDescent="0.25">
      <c r="A38" s="243"/>
      <c r="B38" s="233" t="s">
        <v>278</v>
      </c>
      <c r="C38" s="233"/>
      <c r="D38" s="19"/>
      <c r="E38" s="19" t="s">
        <v>279</v>
      </c>
      <c r="F38" s="19"/>
      <c r="G38" s="19"/>
      <c r="H38" s="19"/>
      <c r="I38" s="19"/>
      <c r="J38" s="19"/>
      <c r="K38" s="19"/>
      <c r="L38" s="19" t="s">
        <v>279</v>
      </c>
      <c r="M38" s="19"/>
      <c r="N38" s="19"/>
      <c r="O38" s="19"/>
      <c r="P38" s="19"/>
      <c r="Q38" s="19"/>
      <c r="R38" s="19" t="s">
        <v>279</v>
      </c>
      <c r="S38" s="19" t="s">
        <v>279</v>
      </c>
      <c r="T38" s="19"/>
      <c r="U38" s="19"/>
      <c r="V38" s="19"/>
      <c r="W38" s="19"/>
      <c r="X38" s="19"/>
      <c r="Y38" s="19"/>
      <c r="Z38" s="19" t="s">
        <v>279</v>
      </c>
      <c r="AA38" s="19"/>
      <c r="AB38" s="19"/>
      <c r="AC38" s="19"/>
      <c r="AD38" s="19"/>
      <c r="AE38" s="19"/>
      <c r="AF38" s="19" t="s">
        <v>279</v>
      </c>
      <c r="AG38" s="19" t="s">
        <v>279</v>
      </c>
      <c r="AH38" s="19"/>
      <c r="AI38" s="12"/>
      <c r="AJ38" s="72">
        <f>COUNTIF($D$21:$AH$21,"canoagem")</f>
        <v>11</v>
      </c>
      <c r="AK38" s="10" t="s">
        <v>56</v>
      </c>
      <c r="AL38" s="223"/>
    </row>
    <row r="39" spans="1:38" ht="24.95" customHeight="1" x14ac:dyDescent="0.25">
      <c r="A39" s="243"/>
      <c r="B39" s="233"/>
      <c r="C39" s="233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15"/>
      <c r="AJ39" s="72">
        <f>COUNTIF($D$21:$AH$21,"remo")</f>
        <v>0</v>
      </c>
      <c r="AK39" s="10" t="s">
        <v>57</v>
      </c>
      <c r="AL39" s="223"/>
    </row>
    <row r="40" spans="1:38" ht="24.95" customHeight="1" x14ac:dyDescent="0.25">
      <c r="A40" s="243"/>
      <c r="B40" s="233"/>
      <c r="C40" s="233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12"/>
      <c r="AJ40" s="72">
        <f>COUNTIF($D$21:$AH$21,"surfing")</f>
        <v>0</v>
      </c>
      <c r="AK40" s="10" t="s">
        <v>58</v>
      </c>
      <c r="AL40" s="223"/>
    </row>
    <row r="41" spans="1:38" ht="24.95" customHeight="1" x14ac:dyDescent="0.25">
      <c r="A41" s="243"/>
      <c r="B41" s="233"/>
      <c r="C41" s="233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J41" s="72">
        <f>COUNTIF($D$21:$AH$21,"vela")</f>
        <v>0</v>
      </c>
      <c r="AK41" s="10" t="s">
        <v>59</v>
      </c>
      <c r="AL41" s="223"/>
    </row>
    <row r="42" spans="1:38" ht="24.95" customHeight="1" x14ac:dyDescent="0.25">
      <c r="AJ42" s="72">
        <f>COUNTIF($D$21:$AH$21,"canoagem e remo")</f>
        <v>0</v>
      </c>
      <c r="AK42" s="10" t="s">
        <v>60</v>
      </c>
      <c r="AL42" s="223"/>
    </row>
    <row r="43" spans="1:38" ht="24.95" customHeight="1" x14ac:dyDescent="0.25">
      <c r="AJ43" s="72">
        <f>COUNTIF($D$21:$AH$21,"canoagem e surfing")</f>
        <v>0</v>
      </c>
      <c r="AK43" s="10" t="s">
        <v>61</v>
      </c>
      <c r="AL43" s="223"/>
    </row>
    <row r="44" spans="1:38" ht="21.75" customHeight="1" x14ac:dyDescent="0.25">
      <c r="AJ44" s="72">
        <f>COUNTIF($D$21:$AH$21,"canoagem e vela")</f>
        <v>0</v>
      </c>
      <c r="AK44" s="10" t="s">
        <v>62</v>
      </c>
      <c r="AL44" s="223"/>
    </row>
    <row r="45" spans="1:38" ht="21.75" customHeight="1" x14ac:dyDescent="0.25">
      <c r="AJ45" s="72">
        <f>COUNTIF($D$21:$AH$21,"remo e surfing")</f>
        <v>0</v>
      </c>
      <c r="AK45" s="10" t="s">
        <v>63</v>
      </c>
      <c r="AL45" s="223"/>
    </row>
    <row r="46" spans="1:38" ht="21.75" customHeight="1" x14ac:dyDescent="0.25">
      <c r="AJ46" s="72">
        <f>COUNTIF($D$21:$AH$21,"remo e vela")</f>
        <v>0</v>
      </c>
      <c r="AK46" s="10" t="s">
        <v>64</v>
      </c>
      <c r="AL46" s="223"/>
    </row>
    <row r="47" spans="1:38" ht="21.75" customHeight="1" x14ac:dyDescent="0.25">
      <c r="AJ47" s="72">
        <f>COUNTIF($D$21:$AH$21,"surfing e vela")</f>
        <v>0</v>
      </c>
      <c r="AK47" s="10" t="s">
        <v>65</v>
      </c>
      <c r="AL47" s="223"/>
    </row>
    <row r="48" spans="1:38" ht="21.75" customHeight="1" x14ac:dyDescent="0.25">
      <c r="AJ48" s="72">
        <f>COUNTIF($D$21:$AH$21,"canoagem, remo e surfing")</f>
        <v>0</v>
      </c>
      <c r="AK48" s="10" t="s">
        <v>66</v>
      </c>
      <c r="AL48" s="223"/>
    </row>
    <row r="49" spans="35:38" ht="21.75" customHeight="1" x14ac:dyDescent="0.25">
      <c r="AJ49" s="72">
        <f>COUNTIF($D$21:$AH$21,"canoagem, remo e vela")</f>
        <v>0</v>
      </c>
      <c r="AK49" s="10" t="s">
        <v>67</v>
      </c>
      <c r="AL49" s="223"/>
    </row>
    <row r="50" spans="35:38" ht="21.75" customHeight="1" x14ac:dyDescent="0.25">
      <c r="AJ50" s="72">
        <f>COUNTIF($D$21:$AH$21,"remo, surfing e vela")</f>
        <v>0</v>
      </c>
      <c r="AK50" s="10" t="s">
        <v>68</v>
      </c>
      <c r="AL50" s="223"/>
    </row>
    <row r="51" spans="35:38" ht="21.75" customHeight="1" x14ac:dyDescent="0.25">
      <c r="AJ51" s="72">
        <f>COUNTIF($D$21:$AH$21,"canoagem, remo, surfing e vela")</f>
        <v>0</v>
      </c>
      <c r="AK51" s="10" t="s">
        <v>69</v>
      </c>
      <c r="AL51" s="223"/>
    </row>
    <row r="52" spans="35:38" ht="21.75" customHeight="1" thickBot="1" x14ac:dyDescent="0.3">
      <c r="AJ52" s="90">
        <f>COUNTIF($D$22:$AG$22,"Sim")</f>
        <v>0</v>
      </c>
      <c r="AK52" s="101" t="s">
        <v>37</v>
      </c>
      <c r="AL52" s="102"/>
    </row>
    <row r="53" spans="35:38" ht="21.75" customHeight="1" x14ac:dyDescent="0.25">
      <c r="AJ53" s="99">
        <f>AJ8/AJ21</f>
        <v>31</v>
      </c>
      <c r="AK53" s="88" t="s">
        <v>230</v>
      </c>
    </row>
    <row r="54" spans="35:38" ht="21.75" customHeight="1" thickBot="1" x14ac:dyDescent="0.3">
      <c r="AJ54" s="52">
        <f>AJ13/AJ21</f>
        <v>1</v>
      </c>
      <c r="AK54" s="53" t="s">
        <v>231</v>
      </c>
    </row>
    <row r="55" spans="35:38" ht="21.75" customHeight="1" thickBot="1" x14ac:dyDescent="0.3"/>
    <row r="56" spans="35:38" ht="18" customHeight="1" thickBot="1" x14ac:dyDescent="0.3">
      <c r="AJ56" s="1"/>
      <c r="AK56" s="103" t="s">
        <v>23</v>
      </c>
      <c r="AL56" s="4"/>
    </row>
    <row r="57" spans="35:38" ht="18" customHeight="1" x14ac:dyDescent="0.25">
      <c r="AJ57" s="25">
        <f>SUM($D$25:$AH$25)</f>
        <v>189</v>
      </c>
      <c r="AK57" s="89" t="s">
        <v>80</v>
      </c>
      <c r="AL57" s="225" t="s">
        <v>34</v>
      </c>
    </row>
    <row r="58" spans="35:38" ht="18" customHeight="1" x14ac:dyDescent="0.25">
      <c r="AJ58" s="26">
        <f>SUM($D$26:$AH$26)</f>
        <v>84</v>
      </c>
      <c r="AK58" s="2" t="s">
        <v>81</v>
      </c>
      <c r="AL58" s="224"/>
    </row>
    <row r="59" spans="35:38" ht="18" customHeight="1" x14ac:dyDescent="0.25">
      <c r="AJ59" s="26">
        <f>SUM($D$27:$AH$27)</f>
        <v>105</v>
      </c>
      <c r="AK59" s="2" t="s">
        <v>82</v>
      </c>
      <c r="AL59" s="224"/>
    </row>
    <row r="60" spans="35:38" ht="18" customHeight="1" thickBot="1" x14ac:dyDescent="0.3">
      <c r="AJ60" s="90">
        <f>SUM($D$28:$AH$28)</f>
        <v>3</v>
      </c>
      <c r="AK60" s="91" t="s">
        <v>84</v>
      </c>
      <c r="AL60" s="226"/>
    </row>
    <row r="61" spans="35:38" ht="18" customHeight="1" x14ac:dyDescent="0.25">
      <c r="AI61" s="14"/>
      <c r="AJ61" s="96">
        <f>COUNTIF($D$29:$AH$29,"1º ciclo")</f>
        <v>0</v>
      </c>
      <c r="AK61" s="63" t="s">
        <v>10</v>
      </c>
      <c r="AL61" s="224" t="s">
        <v>21</v>
      </c>
    </row>
    <row r="62" spans="35:38" ht="18" customHeight="1" x14ac:dyDescent="0.25">
      <c r="AI62" s="14"/>
      <c r="AJ62" s="26">
        <f>COUNTIF($D$29:$AG$29,"2º ciclo")</f>
        <v>0</v>
      </c>
      <c r="AK62" s="2" t="s">
        <v>11</v>
      </c>
      <c r="AL62" s="224"/>
    </row>
    <row r="63" spans="35:38" ht="18" customHeight="1" x14ac:dyDescent="0.25">
      <c r="AI63" s="14"/>
      <c r="AJ63" s="26">
        <f>COUNTIF($D$29:$AG$29,"3º ciclo")</f>
        <v>0</v>
      </c>
      <c r="AK63" s="2" t="s">
        <v>12</v>
      </c>
      <c r="AL63" s="224"/>
    </row>
    <row r="64" spans="35:38" ht="18" customHeight="1" x14ac:dyDescent="0.25">
      <c r="AI64" s="14"/>
      <c r="AJ64" s="26">
        <f>COUNTIF($D$29:$AH$29,"secundário")</f>
        <v>0</v>
      </c>
      <c r="AK64" s="2" t="s">
        <v>87</v>
      </c>
      <c r="AL64" s="224"/>
    </row>
    <row r="65" spans="29:38" ht="18" customHeight="1" x14ac:dyDescent="0.25">
      <c r="AI65" s="14"/>
      <c r="AJ65" s="26">
        <f>COUNTIF($D$29:$AH$29,"Profissional")</f>
        <v>0</v>
      </c>
      <c r="AK65" s="2" t="s">
        <v>85</v>
      </c>
      <c r="AL65" s="224"/>
    </row>
    <row r="66" spans="29:38" ht="18" customHeight="1" thickBot="1" x14ac:dyDescent="0.3">
      <c r="AI66" s="14"/>
      <c r="AJ66" s="97">
        <f>COUNTIF($D$29:$AH$29,"Vários")</f>
        <v>8</v>
      </c>
      <c r="AK66" s="27" t="s">
        <v>86</v>
      </c>
      <c r="AL66" s="224"/>
    </row>
    <row r="67" spans="29:38" ht="18" customHeight="1" x14ac:dyDescent="0.25">
      <c r="AJ67" s="70">
        <f>COUNTIF($D$30:$AH$30,"Sede")</f>
        <v>6</v>
      </c>
      <c r="AK67" s="89" t="s">
        <v>8</v>
      </c>
      <c r="AL67" s="227" t="s">
        <v>6</v>
      </c>
    </row>
    <row r="68" spans="29:38" ht="18" customHeight="1" x14ac:dyDescent="0.25">
      <c r="AJ68" s="72">
        <f>COUNTIF($D$30:$AH$30,"Outro")</f>
        <v>0</v>
      </c>
      <c r="AK68" s="2" t="s">
        <v>9</v>
      </c>
      <c r="AL68" s="228"/>
    </row>
    <row r="69" spans="29:38" ht="18" customHeight="1" thickBot="1" x14ac:dyDescent="0.3">
      <c r="AJ69" s="73">
        <f>COUNTIF($D$30:$AH$30,"Vários")</f>
        <v>2</v>
      </c>
      <c r="AK69" s="91" t="s">
        <v>75</v>
      </c>
      <c r="AL69" s="229"/>
    </row>
    <row r="70" spans="29:38" ht="18" customHeight="1" x14ac:dyDescent="0.25">
      <c r="AJ70" s="81">
        <f>COUNTIF($D$31:$AH$31,"atletismo")</f>
        <v>0</v>
      </c>
      <c r="AK70" s="92" t="s">
        <v>53</v>
      </c>
      <c r="AL70" s="223" t="s">
        <v>52</v>
      </c>
    </row>
    <row r="71" spans="29:38" ht="18" customHeight="1" x14ac:dyDescent="0.25">
      <c r="AJ71" s="72">
        <f>COUNTIF($D$31:$AH$31,"natação")</f>
        <v>0</v>
      </c>
      <c r="AK71" s="10" t="s">
        <v>54</v>
      </c>
      <c r="AL71" s="223"/>
    </row>
    <row r="72" spans="29:38" ht="18" customHeight="1" x14ac:dyDescent="0.25">
      <c r="AJ72" s="72">
        <f>COUNTIF($D$31:$AH$31,"golfe")</f>
        <v>0</v>
      </c>
      <c r="AK72" s="10" t="s">
        <v>55</v>
      </c>
      <c r="AL72" s="223"/>
    </row>
    <row r="73" spans="29:38" ht="18" customHeight="1" x14ac:dyDescent="0.25">
      <c r="AJ73" s="72">
        <f>COUNTIF($D$31:$AH$31,"canoagem")</f>
        <v>0</v>
      </c>
      <c r="AK73" s="10" t="s">
        <v>56</v>
      </c>
      <c r="AL73" s="223"/>
    </row>
    <row r="74" spans="29:38" ht="18" customHeight="1" x14ac:dyDescent="0.25">
      <c r="AJ74" s="72">
        <f>COUNTIF($D$31:$AH$31,"remo")</f>
        <v>0</v>
      </c>
      <c r="AK74" s="10" t="s">
        <v>57</v>
      </c>
      <c r="AL74" s="223"/>
    </row>
    <row r="75" spans="29:38" ht="18" customHeight="1" x14ac:dyDescent="0.25">
      <c r="AJ75" s="72">
        <f>COUNTIF($D$31:$AH$31,"surfing")</f>
        <v>0</v>
      </c>
      <c r="AK75" s="10" t="s">
        <v>58</v>
      </c>
      <c r="AL75" s="223"/>
    </row>
    <row r="76" spans="29:38" ht="18" customHeight="1" x14ac:dyDescent="0.25">
      <c r="AC76" s="14"/>
      <c r="AJ76" s="72">
        <f>COUNTIF($D$31:$AH$31,"vela")</f>
        <v>0</v>
      </c>
      <c r="AK76" s="10" t="s">
        <v>59</v>
      </c>
      <c r="AL76" s="223"/>
    </row>
    <row r="77" spans="29:38" ht="18" customHeight="1" x14ac:dyDescent="0.25">
      <c r="AC77" s="14"/>
      <c r="AJ77" s="72">
        <f>COUNTIF($D$31:$AH$31,"atletismo")</f>
        <v>0</v>
      </c>
      <c r="AK77" s="10" t="s">
        <v>60</v>
      </c>
      <c r="AL77" s="223"/>
    </row>
    <row r="78" spans="29:38" ht="18" customHeight="1" x14ac:dyDescent="0.25">
      <c r="AC78" s="14"/>
      <c r="AJ78" s="72">
        <f>COUNTIF($D$31:$AH$31,"canoagem e surfing")</f>
        <v>3</v>
      </c>
      <c r="AK78" s="10" t="s">
        <v>61</v>
      </c>
      <c r="AL78" s="223"/>
    </row>
    <row r="79" spans="29:38" ht="18" customHeight="1" x14ac:dyDescent="0.25">
      <c r="AJ79" s="72">
        <f>COUNTIF($D$31:$AH$31,"canoagem e vela")</f>
        <v>5</v>
      </c>
      <c r="AK79" s="10" t="s">
        <v>62</v>
      </c>
      <c r="AL79" s="223"/>
    </row>
    <row r="80" spans="29:38" ht="18" customHeight="1" x14ac:dyDescent="0.25">
      <c r="AC80" s="61"/>
      <c r="AJ80" s="72">
        <f>COUNTIF($D$31:$AH$31,"remo e surfing")</f>
        <v>0</v>
      </c>
      <c r="AK80" s="10" t="s">
        <v>63</v>
      </c>
      <c r="AL80" s="223"/>
    </row>
    <row r="81" spans="29:38" ht="18" customHeight="1" x14ac:dyDescent="0.25">
      <c r="AC81" s="61"/>
      <c r="AJ81" s="72">
        <f>COUNTIF($D$31:$AH$31,"remo e vela")</f>
        <v>0</v>
      </c>
      <c r="AK81" s="10" t="s">
        <v>64</v>
      </c>
      <c r="AL81" s="223"/>
    </row>
    <row r="82" spans="29:38" ht="18" customHeight="1" x14ac:dyDescent="0.25">
      <c r="AC82" s="61"/>
      <c r="AJ82" s="72">
        <f>COUNTIF($D$31:$AH$31,"surfing e vela")</f>
        <v>0</v>
      </c>
      <c r="AK82" s="10" t="s">
        <v>65</v>
      </c>
      <c r="AL82" s="223"/>
    </row>
    <row r="83" spans="29:38" ht="18" customHeight="1" x14ac:dyDescent="0.25">
      <c r="AC83" s="61"/>
      <c r="AJ83" s="72">
        <f>COUNTIF($D$31:$AH$31,"canoagem, remo e surfing")</f>
        <v>0</v>
      </c>
      <c r="AK83" s="10" t="s">
        <v>66</v>
      </c>
      <c r="AL83" s="223"/>
    </row>
    <row r="84" spans="29:38" ht="18" customHeight="1" x14ac:dyDescent="0.25">
      <c r="AC84" s="61"/>
      <c r="AJ84" s="72">
        <f>COUNTIF($D$31:$AH$31,"canoagem, remo e vela")</f>
        <v>0</v>
      </c>
      <c r="AK84" s="10" t="s">
        <v>67</v>
      </c>
      <c r="AL84" s="223"/>
    </row>
    <row r="85" spans="29:38" ht="18" customHeight="1" x14ac:dyDescent="0.25">
      <c r="AC85" s="61"/>
      <c r="AJ85" s="72">
        <f>COUNTIF($D$31:$AH$31,"remo, surfing e vela")</f>
        <v>0</v>
      </c>
      <c r="AK85" s="10" t="s">
        <v>68</v>
      </c>
      <c r="AL85" s="223"/>
    </row>
    <row r="86" spans="29:38" ht="18" customHeight="1" thickBot="1" x14ac:dyDescent="0.3">
      <c r="AC86" s="61"/>
      <c r="AJ86" s="82">
        <f>COUNTIF($D$31:$AH$31,"canoagem, remo, surfing e vela")</f>
        <v>0</v>
      </c>
      <c r="AK86" s="93" t="s">
        <v>69</v>
      </c>
      <c r="AL86" s="223"/>
    </row>
    <row r="87" spans="29:38" ht="18" customHeight="1" x14ac:dyDescent="0.25">
      <c r="AJ87" s="25">
        <f>SUM(D32:AH32)</f>
        <v>31</v>
      </c>
      <c r="AK87" s="89" t="s">
        <v>233</v>
      </c>
      <c r="AL87" s="230" t="s">
        <v>20</v>
      </c>
    </row>
    <row r="88" spans="29:38" ht="18" customHeight="1" thickBot="1" x14ac:dyDescent="0.3">
      <c r="AJ88" s="90">
        <f>COUNTA(D34:AH41)</f>
        <v>31</v>
      </c>
      <c r="AK88" s="91" t="s">
        <v>237</v>
      </c>
      <c r="AL88" s="231"/>
    </row>
    <row r="89" spans="29:38" ht="18" customHeight="1" thickBot="1" x14ac:dyDescent="0.3">
      <c r="AJ89" s="98">
        <f>COUNTA(D32:AH32)</f>
        <v>8</v>
      </c>
      <c r="AK89" s="215" t="s">
        <v>51</v>
      </c>
      <c r="AL89" s="216"/>
    </row>
    <row r="90" spans="29:38" ht="18" customHeight="1" x14ac:dyDescent="0.25">
      <c r="AJ90" s="94">
        <f>AJ57/AJ89</f>
        <v>23.625</v>
      </c>
      <c r="AK90" s="95" t="s">
        <v>232</v>
      </c>
      <c r="AL90" s="62"/>
    </row>
    <row r="91" spans="29:38" ht="18" customHeight="1" x14ac:dyDescent="0.25">
      <c r="AJ91" s="55">
        <f>AJ88/AJ89</f>
        <v>3.875</v>
      </c>
      <c r="AK91" s="56" t="s">
        <v>235</v>
      </c>
      <c r="AL91" s="232"/>
    </row>
    <row r="92" spans="29:38" ht="18" customHeight="1" x14ac:dyDescent="0.25">
      <c r="AJ92" s="55">
        <f>AJ88/AJ89</f>
        <v>3.875</v>
      </c>
      <c r="AK92" s="57" t="s">
        <v>236</v>
      </c>
      <c r="AL92" s="232"/>
    </row>
    <row r="93" spans="29:38" ht="18" customHeight="1" x14ac:dyDescent="0.25">
      <c r="AJ93" s="55">
        <f>AJ57/AJ87</f>
        <v>6.096774193548387</v>
      </c>
      <c r="AK93" s="56" t="s">
        <v>238</v>
      </c>
      <c r="AL93" s="62"/>
    </row>
  </sheetData>
  <mergeCells count="63">
    <mergeCell ref="A7:K7"/>
    <mergeCell ref="L7:N7"/>
    <mergeCell ref="O7:AB7"/>
    <mergeCell ref="AC7:AH7"/>
    <mergeCell ref="A5:AH5"/>
    <mergeCell ref="A6:K6"/>
    <mergeCell ref="L6:N6"/>
    <mergeCell ref="O6:AB6"/>
    <mergeCell ref="AC6:AH6"/>
    <mergeCell ref="A8:B9"/>
    <mergeCell ref="C8:C9"/>
    <mergeCell ref="D8:AH8"/>
    <mergeCell ref="AL8:AL12"/>
    <mergeCell ref="A10:A23"/>
    <mergeCell ref="B10:C10"/>
    <mergeCell ref="B11:C11"/>
    <mergeCell ref="B12:C12"/>
    <mergeCell ref="B13:C13"/>
    <mergeCell ref="AL13:AL14"/>
    <mergeCell ref="B14:C14"/>
    <mergeCell ref="B15:C15"/>
    <mergeCell ref="AL15:AL20"/>
    <mergeCell ref="B16:C16"/>
    <mergeCell ref="B17:C17"/>
    <mergeCell ref="B18:C18"/>
    <mergeCell ref="B19:C19"/>
    <mergeCell ref="B20:C20"/>
    <mergeCell ref="B21:C21"/>
    <mergeCell ref="AK21:AL21"/>
    <mergeCell ref="B22:C22"/>
    <mergeCell ref="AL22:AL24"/>
    <mergeCell ref="B23:C23"/>
    <mergeCell ref="D23:AH23"/>
    <mergeCell ref="A24:B24"/>
    <mergeCell ref="A25:A41"/>
    <mergeCell ref="B25:C25"/>
    <mergeCell ref="AL25:AL31"/>
    <mergeCell ref="B26:C26"/>
    <mergeCell ref="B27:C27"/>
    <mergeCell ref="B28:C28"/>
    <mergeCell ref="B29:C29"/>
    <mergeCell ref="B30:C30"/>
    <mergeCell ref="B31:C31"/>
    <mergeCell ref="B32:C32"/>
    <mergeCell ref="AL32:AL34"/>
    <mergeCell ref="B33:C33"/>
    <mergeCell ref="D33:AH33"/>
    <mergeCell ref="B34:C34"/>
    <mergeCell ref="B35:C35"/>
    <mergeCell ref="AL35:AL51"/>
    <mergeCell ref="B36:C36"/>
    <mergeCell ref="B37:C37"/>
    <mergeCell ref="B38:C38"/>
    <mergeCell ref="B39:C39"/>
    <mergeCell ref="AL87:AL88"/>
    <mergeCell ref="AK89:AL89"/>
    <mergeCell ref="AL91:AL92"/>
    <mergeCell ref="B40:C40"/>
    <mergeCell ref="B41:C41"/>
    <mergeCell ref="AL57:AL60"/>
    <mergeCell ref="AL61:AL66"/>
    <mergeCell ref="AL67:AL69"/>
    <mergeCell ref="AL70:AL86"/>
  </mergeCells>
  <conditionalFormatting sqref="D32:AH32">
    <cfRule type="containsBlanks" dxfId="10" priority="1">
      <formula>LEN(TRIM(D32))=0</formula>
    </cfRule>
  </conditionalFormatting>
  <pageMargins left="0.25" right="0.25" top="0.75" bottom="0.75" header="0.3" footer="0.3"/>
  <pageSetup paperSize="9" scale="46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56321" r:id="rId4">
          <objectPr defaultSize="0" autoPict="0" r:id="rId5">
            <anchor moveWithCells="1" sizeWithCells="1">
              <from>
                <xdr:col>28</xdr:col>
                <xdr:colOff>171450</xdr:colOff>
                <xdr:row>0</xdr:row>
                <xdr:rowOff>133350</xdr:rowOff>
              </from>
              <to>
                <xdr:col>32</xdr:col>
                <xdr:colOff>19050</xdr:colOff>
                <xdr:row>3</xdr:row>
                <xdr:rowOff>57150</xdr:rowOff>
              </to>
            </anchor>
          </objectPr>
        </oleObject>
      </mc:Choice>
      <mc:Fallback>
        <oleObject progId="Word.Picture.8" shapeId="56321" r:id="rId4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100-000000000000}">
          <x14:formula1>
            <xm:f>dados_1!$E$3:$E$19</xm:f>
          </x14:formula1>
          <xm:sqref>D21:AH21 D31:AH31</xm:sqref>
        </x14:dataValidation>
        <x14:dataValidation type="list" allowBlank="1" showInputMessage="1" showErrorMessage="1" xr:uid="{00000000-0002-0000-0100-000001000000}">
          <x14:formula1>
            <xm:f>dados_1!$B$26:$B$27</xm:f>
          </x14:formula1>
          <xm:sqref>D22:AH22</xm:sqref>
        </x14:dataValidation>
        <x14:dataValidation type="list" allowBlank="1" showInputMessage="1" showErrorMessage="1" xr:uid="{00000000-0002-0000-0100-000002000000}">
          <x14:formula1>
            <xm:f>dados_1!$B$22:$B$24</xm:f>
          </x14:formula1>
          <xm:sqref>D20:AH20</xm:sqref>
        </x14:dataValidation>
        <x14:dataValidation type="list" allowBlank="1" showInputMessage="1" showErrorMessage="1" xr:uid="{00000000-0002-0000-0100-000003000000}">
          <x14:formula1>
            <xm:f>dados_1!$B$13:$B$19</xm:f>
          </x14:formula1>
          <xm:sqref>D19:AH19</xm:sqref>
        </x14:dataValidation>
        <x14:dataValidation type="list" allowBlank="1" showInputMessage="1" showErrorMessage="1" xr:uid="{00000000-0002-0000-0100-000004000000}">
          <x14:formula1>
            <xm:f>dados_1!$B$9:$B$11</xm:f>
          </x14:formula1>
          <xm:sqref>D18:AH18 D30:AH30</xm:sqref>
        </x14:dataValidation>
        <x14:dataValidation type="list" allowBlank="1" showInputMessage="1" showErrorMessage="1" xr:uid="{00000000-0002-0000-0100-000005000000}">
          <x14:formula1>
            <xm:f>dados_1!$B$2:$B$7</xm:f>
          </x14:formula1>
          <xm:sqref>D17:AH17 D29:AH29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5:AL93"/>
  <sheetViews>
    <sheetView showGridLines="0" topLeftCell="A15" zoomScale="70" zoomScaleNormal="70" zoomScaleSheetLayoutView="70" workbookViewId="0">
      <selection activeCell="AG32" sqref="AG32"/>
    </sheetView>
  </sheetViews>
  <sheetFormatPr defaultColWidth="9.140625" defaultRowHeight="15" x14ac:dyDescent="0.25"/>
  <cols>
    <col min="1" max="1" width="6" style="8" customWidth="1"/>
    <col min="2" max="2" width="26.28515625" style="7" customWidth="1"/>
    <col min="3" max="3" width="4.5703125" style="7" customWidth="1"/>
    <col min="4" max="34" width="9.28515625" style="7" customWidth="1"/>
    <col min="35" max="35" width="7.28515625" style="6" bestFit="1" customWidth="1"/>
    <col min="36" max="36" width="8.28515625" style="21" bestFit="1" customWidth="1"/>
    <col min="37" max="37" width="54.5703125" style="21" bestFit="1" customWidth="1"/>
    <col min="38" max="38" width="21.42578125" style="21" bestFit="1" customWidth="1"/>
    <col min="39" max="16384" width="9.140625" style="7"/>
  </cols>
  <sheetData>
    <row r="5" spans="1:38" ht="30" customHeight="1" thickBot="1" x14ac:dyDescent="0.3">
      <c r="A5" s="248" t="s">
        <v>268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5"/>
      <c r="AJ5" s="1"/>
      <c r="AL5" s="1"/>
    </row>
    <row r="6" spans="1:38" ht="23.45" customHeight="1" thickBot="1" x14ac:dyDescent="0.3">
      <c r="A6" s="262" t="s">
        <v>88</v>
      </c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 t="s">
        <v>89</v>
      </c>
      <c r="M6" s="262"/>
      <c r="N6" s="262"/>
      <c r="O6" s="266" t="s">
        <v>239</v>
      </c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8"/>
      <c r="AC6" s="262" t="s">
        <v>52</v>
      </c>
      <c r="AD6" s="262"/>
      <c r="AE6" s="262"/>
      <c r="AF6" s="262"/>
      <c r="AG6" s="262"/>
      <c r="AH6" s="262"/>
      <c r="AI6" s="59"/>
      <c r="AJ6" s="59"/>
      <c r="AK6" s="104" t="s">
        <v>18</v>
      </c>
      <c r="AL6" s="1"/>
    </row>
    <row r="7" spans="1:38" ht="29.25" customHeight="1" thickBot="1" x14ac:dyDescent="0.3">
      <c r="A7" s="276" t="str">
        <f>set!A7</f>
        <v>Escolas de Vagos GEPE 118971 UO 161070</v>
      </c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>
        <f>set!L7</f>
        <v>0</v>
      </c>
      <c r="M7" s="276"/>
      <c r="N7" s="276"/>
      <c r="O7" s="277">
        <f>set!O7</f>
        <v>0</v>
      </c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9"/>
      <c r="AC7" s="280" t="str">
        <f>set!AC7</f>
        <v>canoagem, remo e vela</v>
      </c>
      <c r="AD7" s="280"/>
      <c r="AE7" s="280"/>
      <c r="AF7" s="280"/>
      <c r="AG7" s="280"/>
      <c r="AH7" s="280"/>
      <c r="AI7" s="60"/>
      <c r="AJ7" s="1"/>
      <c r="AK7" s="103" t="s">
        <v>5</v>
      </c>
    </row>
    <row r="8" spans="1:38" ht="36" customHeight="1" x14ac:dyDescent="0.25">
      <c r="A8" s="252" t="s">
        <v>24</v>
      </c>
      <c r="B8" s="253"/>
      <c r="C8" s="252" t="s">
        <v>70</v>
      </c>
      <c r="D8" s="273" t="s">
        <v>2</v>
      </c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5"/>
      <c r="AI8" s="9"/>
      <c r="AJ8" s="25">
        <f>SUM($D$10:$AH$10)</f>
        <v>297</v>
      </c>
      <c r="AK8" s="89" t="s">
        <v>80</v>
      </c>
      <c r="AL8" s="256" t="s">
        <v>34</v>
      </c>
    </row>
    <row r="9" spans="1:38" ht="25.5" customHeight="1" thickBot="1" x14ac:dyDescent="0.3">
      <c r="A9" s="254"/>
      <c r="B9" s="255"/>
      <c r="C9" s="254"/>
      <c r="D9" s="28">
        <v>1</v>
      </c>
      <c r="E9" s="28">
        <v>2</v>
      </c>
      <c r="F9" s="28">
        <v>3</v>
      </c>
      <c r="G9" s="28">
        <v>4</v>
      </c>
      <c r="H9" s="28">
        <v>5</v>
      </c>
      <c r="I9" s="28">
        <v>6</v>
      </c>
      <c r="J9" s="28">
        <v>7</v>
      </c>
      <c r="K9" s="28">
        <v>8</v>
      </c>
      <c r="L9" s="28">
        <v>9</v>
      </c>
      <c r="M9" s="28">
        <v>10</v>
      </c>
      <c r="N9" s="28">
        <v>11</v>
      </c>
      <c r="O9" s="28">
        <v>12</v>
      </c>
      <c r="P9" s="28">
        <v>13</v>
      </c>
      <c r="Q9" s="28">
        <v>14</v>
      </c>
      <c r="R9" s="28">
        <v>15</v>
      </c>
      <c r="S9" s="28">
        <v>16</v>
      </c>
      <c r="T9" s="28">
        <v>17</v>
      </c>
      <c r="U9" s="28">
        <v>18</v>
      </c>
      <c r="V9" s="28">
        <v>19</v>
      </c>
      <c r="W9" s="28">
        <v>20</v>
      </c>
      <c r="X9" s="28">
        <v>21</v>
      </c>
      <c r="Y9" s="28">
        <v>22</v>
      </c>
      <c r="Z9" s="28">
        <v>23</v>
      </c>
      <c r="AA9" s="28">
        <v>24</v>
      </c>
      <c r="AB9" s="28">
        <v>25</v>
      </c>
      <c r="AC9" s="28">
        <v>26</v>
      </c>
      <c r="AD9" s="28">
        <v>27</v>
      </c>
      <c r="AE9" s="28">
        <v>28</v>
      </c>
      <c r="AF9" s="28">
        <v>29</v>
      </c>
      <c r="AG9" s="28">
        <v>30</v>
      </c>
      <c r="AH9" s="28">
        <v>31</v>
      </c>
      <c r="AI9" s="11"/>
      <c r="AJ9" s="26">
        <f>SUM($D$11:$AH$11)</f>
        <v>144</v>
      </c>
      <c r="AK9" s="2" t="s">
        <v>81</v>
      </c>
      <c r="AL9" s="257"/>
    </row>
    <row r="10" spans="1:38" ht="24.95" customHeight="1" x14ac:dyDescent="0.25">
      <c r="A10" s="244" t="s">
        <v>5</v>
      </c>
      <c r="B10" s="251" t="s">
        <v>80</v>
      </c>
      <c r="C10" s="241"/>
      <c r="D10" s="142">
        <f>SUM(D11:D12)</f>
        <v>0</v>
      </c>
      <c r="E10" s="142">
        <v>20</v>
      </c>
      <c r="F10" s="142">
        <f t="shared" ref="F10" si="0">SUM(F11:F12)</f>
        <v>0</v>
      </c>
      <c r="G10" s="142">
        <v>20</v>
      </c>
      <c r="H10" s="142">
        <v>20</v>
      </c>
      <c r="I10" s="142">
        <f t="shared" ref="I10:AH10" si="1">SUM(I11:I12)</f>
        <v>0</v>
      </c>
      <c r="J10" s="142">
        <f t="shared" si="1"/>
        <v>0</v>
      </c>
      <c r="K10" s="142">
        <f t="shared" si="1"/>
        <v>0</v>
      </c>
      <c r="L10" s="142">
        <v>18</v>
      </c>
      <c r="M10" s="142">
        <v>21</v>
      </c>
      <c r="N10" s="142">
        <f t="shared" ref="N10:P10" si="2">SUM(N11:N12)</f>
        <v>0</v>
      </c>
      <c r="O10" s="142">
        <v>63</v>
      </c>
      <c r="P10" s="142">
        <f t="shared" si="2"/>
        <v>0</v>
      </c>
      <c r="Q10" s="142">
        <f t="shared" si="1"/>
        <v>0</v>
      </c>
      <c r="R10" s="142">
        <f t="shared" si="1"/>
        <v>0</v>
      </c>
      <c r="S10" s="142">
        <f t="shared" si="1"/>
        <v>0</v>
      </c>
      <c r="T10" s="142">
        <v>70</v>
      </c>
      <c r="U10" s="142">
        <f t="shared" si="1"/>
        <v>0</v>
      </c>
      <c r="V10" s="142">
        <v>65</v>
      </c>
      <c r="W10" s="142">
        <f t="shared" ref="W10:Y10" si="3">SUM(W11:W12)</f>
        <v>0</v>
      </c>
      <c r="X10" s="142">
        <f t="shared" si="3"/>
        <v>0</v>
      </c>
      <c r="Y10" s="142">
        <f t="shared" si="3"/>
        <v>0</v>
      </c>
      <c r="Z10" s="142">
        <f t="shared" si="1"/>
        <v>0</v>
      </c>
      <c r="AA10" s="142">
        <f t="shared" si="1"/>
        <v>0</v>
      </c>
      <c r="AB10" s="142">
        <f t="shared" si="1"/>
        <v>0</v>
      </c>
      <c r="AC10" s="142">
        <f t="shared" si="1"/>
        <v>0</v>
      </c>
      <c r="AD10" s="142">
        <f t="shared" si="1"/>
        <v>0</v>
      </c>
      <c r="AE10" s="142">
        <f t="shared" si="1"/>
        <v>0</v>
      </c>
      <c r="AF10" s="142">
        <f t="shared" si="1"/>
        <v>0</v>
      </c>
      <c r="AG10" s="142">
        <f t="shared" si="1"/>
        <v>0</v>
      </c>
      <c r="AH10" s="142">
        <f t="shared" si="1"/>
        <v>0</v>
      </c>
      <c r="AI10" s="12"/>
      <c r="AJ10" s="26">
        <f>SUM($D$12:$AH$12)</f>
        <v>153</v>
      </c>
      <c r="AK10" s="2" t="s">
        <v>82</v>
      </c>
      <c r="AL10" s="257"/>
    </row>
    <row r="11" spans="1:38" ht="24.95" customHeight="1" x14ac:dyDescent="0.25">
      <c r="A11" s="245"/>
      <c r="B11" s="239" t="s">
        <v>81</v>
      </c>
      <c r="C11" s="240"/>
      <c r="D11" s="45"/>
      <c r="E11" s="45">
        <v>8</v>
      </c>
      <c r="F11" s="45"/>
      <c r="G11" s="45">
        <v>13</v>
      </c>
      <c r="H11" s="45">
        <v>6</v>
      </c>
      <c r="I11" s="45"/>
      <c r="J11" s="45"/>
      <c r="K11" s="45"/>
      <c r="L11" s="45">
        <v>6</v>
      </c>
      <c r="M11" s="45">
        <v>15</v>
      </c>
      <c r="N11" s="45"/>
      <c r="O11" s="45">
        <v>30</v>
      </c>
      <c r="P11" s="45"/>
      <c r="Q11" s="45"/>
      <c r="R11" s="45"/>
      <c r="S11" s="45"/>
      <c r="T11" s="45">
        <v>37</v>
      </c>
      <c r="U11" s="45"/>
      <c r="V11" s="45">
        <v>29</v>
      </c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12"/>
      <c r="AJ11" s="26">
        <f>SUM($D$13:$AH$13)</f>
        <v>12</v>
      </c>
      <c r="AK11" s="2" t="s">
        <v>84</v>
      </c>
      <c r="AL11" s="257"/>
    </row>
    <row r="12" spans="1:38" ht="24.95" customHeight="1" thickBot="1" x14ac:dyDescent="0.3">
      <c r="A12" s="245"/>
      <c r="B12" s="239" t="s">
        <v>82</v>
      </c>
      <c r="C12" s="240"/>
      <c r="D12" s="45"/>
      <c r="E12" s="45">
        <v>12</v>
      </c>
      <c r="F12" s="45"/>
      <c r="G12" s="45">
        <v>7</v>
      </c>
      <c r="H12" s="45">
        <v>14</v>
      </c>
      <c r="I12" s="45"/>
      <c r="J12" s="45"/>
      <c r="K12" s="45"/>
      <c r="L12" s="45">
        <v>12</v>
      </c>
      <c r="M12" s="45">
        <v>6</v>
      </c>
      <c r="N12" s="45"/>
      <c r="O12" s="45">
        <v>33</v>
      </c>
      <c r="P12" s="45"/>
      <c r="Q12" s="45"/>
      <c r="R12" s="45"/>
      <c r="S12" s="45"/>
      <c r="T12" s="45">
        <v>33</v>
      </c>
      <c r="U12" s="45"/>
      <c r="V12" s="45">
        <v>36</v>
      </c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12"/>
      <c r="AJ12" s="90">
        <f>SUM($D$14:$AH$14)</f>
        <v>11</v>
      </c>
      <c r="AK12" s="91" t="s">
        <v>50</v>
      </c>
      <c r="AL12" s="258"/>
    </row>
    <row r="13" spans="1:38" ht="24.95" customHeight="1" x14ac:dyDescent="0.25">
      <c r="A13" s="245"/>
      <c r="B13" s="242" t="s">
        <v>84</v>
      </c>
      <c r="C13" s="242"/>
      <c r="D13" s="46"/>
      <c r="E13" s="46">
        <v>1</v>
      </c>
      <c r="F13" s="46"/>
      <c r="G13" s="46">
        <v>1</v>
      </c>
      <c r="H13" s="46">
        <v>1</v>
      </c>
      <c r="I13" s="46"/>
      <c r="J13" s="46"/>
      <c r="K13" s="46"/>
      <c r="L13" s="46">
        <v>0</v>
      </c>
      <c r="M13" s="46">
        <v>0</v>
      </c>
      <c r="N13" s="46"/>
      <c r="O13" s="46">
        <v>3</v>
      </c>
      <c r="P13" s="46"/>
      <c r="Q13" s="46"/>
      <c r="R13" s="46"/>
      <c r="S13" s="46"/>
      <c r="T13" s="46">
        <v>2</v>
      </c>
      <c r="U13" s="46"/>
      <c r="V13" s="46">
        <v>4</v>
      </c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12"/>
      <c r="AJ13" s="96">
        <f>SUM($D$15:$AH$15)</f>
        <v>11</v>
      </c>
      <c r="AK13" s="63" t="s">
        <v>7</v>
      </c>
      <c r="AL13" s="249" t="s">
        <v>20</v>
      </c>
    </row>
    <row r="14" spans="1:38" ht="24.95" customHeight="1" thickBot="1" x14ac:dyDescent="0.3">
      <c r="A14" s="245"/>
      <c r="B14" s="239" t="s">
        <v>50</v>
      </c>
      <c r="C14" s="240"/>
      <c r="D14" s="46"/>
      <c r="E14" s="46">
        <v>1</v>
      </c>
      <c r="F14" s="46"/>
      <c r="G14" s="46">
        <v>1</v>
      </c>
      <c r="H14" s="46">
        <v>1</v>
      </c>
      <c r="I14" s="46"/>
      <c r="J14" s="46"/>
      <c r="K14" s="46"/>
      <c r="L14" s="46">
        <v>1</v>
      </c>
      <c r="M14" s="46">
        <v>1</v>
      </c>
      <c r="N14" s="46"/>
      <c r="O14" s="46">
        <v>2</v>
      </c>
      <c r="P14" s="46"/>
      <c r="Q14" s="46"/>
      <c r="R14" s="46"/>
      <c r="S14" s="46"/>
      <c r="T14" s="46">
        <v>2</v>
      </c>
      <c r="U14" s="46"/>
      <c r="V14" s="46">
        <v>2</v>
      </c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12"/>
      <c r="AJ14" s="97">
        <f>SUM($D$16:$AH$16)</f>
        <v>17</v>
      </c>
      <c r="AK14" s="27" t="s">
        <v>19</v>
      </c>
      <c r="AL14" s="250"/>
    </row>
    <row r="15" spans="1:38" ht="24.95" customHeight="1" x14ac:dyDescent="0.25">
      <c r="A15" s="245"/>
      <c r="B15" s="242" t="s">
        <v>7</v>
      </c>
      <c r="C15" s="242"/>
      <c r="D15" s="46"/>
      <c r="E15" s="46">
        <v>1</v>
      </c>
      <c r="F15" s="46"/>
      <c r="G15" s="46">
        <v>1</v>
      </c>
      <c r="H15" s="46">
        <v>1</v>
      </c>
      <c r="I15" s="46"/>
      <c r="J15" s="46"/>
      <c r="K15" s="46"/>
      <c r="L15" s="46">
        <v>1</v>
      </c>
      <c r="M15" s="46">
        <v>1</v>
      </c>
      <c r="N15" s="46"/>
      <c r="O15" s="46">
        <v>2</v>
      </c>
      <c r="P15" s="46"/>
      <c r="Q15" s="46"/>
      <c r="R15" s="46"/>
      <c r="S15" s="46"/>
      <c r="T15" s="46">
        <v>2</v>
      </c>
      <c r="U15" s="46"/>
      <c r="V15" s="46">
        <v>2</v>
      </c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12"/>
      <c r="AJ15" s="25">
        <f>COUNTIF($D$17:$AH$17,"1º ciclo")</f>
        <v>3</v>
      </c>
      <c r="AK15" s="89" t="s">
        <v>10</v>
      </c>
      <c r="AL15" s="256" t="s">
        <v>21</v>
      </c>
    </row>
    <row r="16" spans="1:38" ht="24.95" customHeight="1" x14ac:dyDescent="0.25">
      <c r="A16" s="245"/>
      <c r="B16" s="242" t="s">
        <v>229</v>
      </c>
      <c r="C16" s="242"/>
      <c r="D16" s="46"/>
      <c r="E16" s="46">
        <v>1</v>
      </c>
      <c r="F16" s="46"/>
      <c r="G16" s="46">
        <v>1</v>
      </c>
      <c r="H16" s="46">
        <v>1</v>
      </c>
      <c r="I16" s="46"/>
      <c r="J16" s="46"/>
      <c r="K16" s="46"/>
      <c r="L16" s="46">
        <v>1</v>
      </c>
      <c r="M16" s="46">
        <v>1</v>
      </c>
      <c r="N16" s="46"/>
      <c r="O16" s="46">
        <v>4</v>
      </c>
      <c r="P16" s="46"/>
      <c r="Q16" s="46"/>
      <c r="R16" s="46"/>
      <c r="S16" s="46"/>
      <c r="T16" s="46">
        <v>4</v>
      </c>
      <c r="U16" s="46"/>
      <c r="V16" s="46">
        <v>4</v>
      </c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12"/>
      <c r="AJ16" s="26">
        <f>COUNTIF($D$17:$AH$17,"2º ciclo")</f>
        <v>1</v>
      </c>
      <c r="AK16" s="2" t="s">
        <v>11</v>
      </c>
      <c r="AL16" s="257"/>
    </row>
    <row r="17" spans="1:38" ht="24.95" customHeight="1" x14ac:dyDescent="0.25">
      <c r="A17" s="245"/>
      <c r="B17" s="242" t="s">
        <v>21</v>
      </c>
      <c r="C17" s="242"/>
      <c r="D17" s="46"/>
      <c r="E17" s="46" t="s">
        <v>26</v>
      </c>
      <c r="F17" s="46"/>
      <c r="G17" s="46" t="s">
        <v>27</v>
      </c>
      <c r="H17" s="46" t="s">
        <v>27</v>
      </c>
      <c r="I17" s="46"/>
      <c r="J17" s="46"/>
      <c r="K17" s="46"/>
      <c r="L17" s="46" t="s">
        <v>28</v>
      </c>
      <c r="M17" s="46" t="s">
        <v>28</v>
      </c>
      <c r="N17" s="46"/>
      <c r="O17" s="46" t="s">
        <v>25</v>
      </c>
      <c r="P17" s="46"/>
      <c r="Q17" s="46"/>
      <c r="R17" s="46"/>
      <c r="S17" s="46"/>
      <c r="T17" s="46" t="s">
        <v>25</v>
      </c>
      <c r="U17" s="46"/>
      <c r="V17" s="46" t="s">
        <v>25</v>
      </c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12"/>
      <c r="AJ17" s="26">
        <f>COUNTIF($D$17:$AH$17,"3º ciclo")</f>
        <v>2</v>
      </c>
      <c r="AK17" s="2" t="s">
        <v>12</v>
      </c>
      <c r="AL17" s="257"/>
    </row>
    <row r="18" spans="1:38" ht="24.95" customHeight="1" x14ac:dyDescent="0.25">
      <c r="A18" s="245"/>
      <c r="B18" s="242" t="s">
        <v>6</v>
      </c>
      <c r="C18" s="242"/>
      <c r="D18" s="46"/>
      <c r="E18" s="46" t="s">
        <v>29</v>
      </c>
      <c r="F18" s="46"/>
      <c r="G18" s="46" t="s">
        <v>29</v>
      </c>
      <c r="H18" s="46" t="s">
        <v>29</v>
      </c>
      <c r="I18" s="46"/>
      <c r="J18" s="46"/>
      <c r="K18" s="46"/>
      <c r="L18" s="46" t="s">
        <v>29</v>
      </c>
      <c r="M18" s="46" t="s">
        <v>29</v>
      </c>
      <c r="N18" s="46"/>
      <c r="O18" s="46" t="s">
        <v>29</v>
      </c>
      <c r="P18" s="46"/>
      <c r="Q18" s="46"/>
      <c r="R18" s="46"/>
      <c r="S18" s="46"/>
      <c r="T18" s="46" t="s">
        <v>29</v>
      </c>
      <c r="U18" s="46"/>
      <c r="V18" s="46" t="s">
        <v>29</v>
      </c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11"/>
      <c r="AJ18" s="26">
        <f>COUNTIF($D$17:$AH$17,"secundário")</f>
        <v>2</v>
      </c>
      <c r="AK18" s="2" t="s">
        <v>87</v>
      </c>
      <c r="AL18" s="257"/>
    </row>
    <row r="19" spans="1:38" ht="24.75" customHeight="1" x14ac:dyDescent="0.25">
      <c r="A19" s="245"/>
      <c r="B19" s="242" t="s">
        <v>32</v>
      </c>
      <c r="C19" s="242"/>
      <c r="D19" s="48"/>
      <c r="E19" s="48" t="s">
        <v>30</v>
      </c>
      <c r="F19" s="48"/>
      <c r="G19" s="48" t="s">
        <v>31</v>
      </c>
      <c r="H19" s="48" t="s">
        <v>31</v>
      </c>
      <c r="I19" s="48"/>
      <c r="J19" s="48"/>
      <c r="K19" s="48"/>
      <c r="L19" s="48" t="s">
        <v>30</v>
      </c>
      <c r="M19" s="48" t="s">
        <v>30</v>
      </c>
      <c r="N19" s="48"/>
      <c r="O19" s="48" t="s">
        <v>31</v>
      </c>
      <c r="P19" s="48"/>
      <c r="Q19" s="48"/>
      <c r="R19" s="48"/>
      <c r="S19" s="48"/>
      <c r="T19" s="48" t="s">
        <v>31</v>
      </c>
      <c r="U19" s="48"/>
      <c r="V19" s="48" t="s">
        <v>31</v>
      </c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11"/>
      <c r="AJ19" s="26">
        <f>COUNTIF($D$17:$AH$17,"profissional")</f>
        <v>0</v>
      </c>
      <c r="AK19" s="2" t="s">
        <v>85</v>
      </c>
      <c r="AL19" s="257"/>
    </row>
    <row r="20" spans="1:38" ht="24.95" customHeight="1" thickBot="1" x14ac:dyDescent="0.3">
      <c r="A20" s="245"/>
      <c r="B20" s="239" t="s">
        <v>71</v>
      </c>
      <c r="C20" s="240"/>
      <c r="D20" s="47"/>
      <c r="E20" s="47" t="s">
        <v>72</v>
      </c>
      <c r="F20" s="47"/>
      <c r="G20" s="47" t="s">
        <v>72</v>
      </c>
      <c r="H20" s="47" t="s">
        <v>72</v>
      </c>
      <c r="I20" s="47"/>
      <c r="J20" s="47"/>
      <c r="K20" s="47"/>
      <c r="L20" s="47" t="s">
        <v>72</v>
      </c>
      <c r="M20" s="47" t="s">
        <v>72</v>
      </c>
      <c r="N20" s="47"/>
      <c r="O20" s="47" t="s">
        <v>72</v>
      </c>
      <c r="P20" s="47"/>
      <c r="Q20" s="47"/>
      <c r="R20" s="47"/>
      <c r="S20" s="47"/>
      <c r="T20" s="47" t="s">
        <v>72</v>
      </c>
      <c r="U20" s="47"/>
      <c r="V20" s="47" t="s">
        <v>72</v>
      </c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11"/>
      <c r="AJ20" s="90">
        <f>COUNTIF($D$17:$AH$17,"vários")</f>
        <v>0</v>
      </c>
      <c r="AK20" s="91" t="s">
        <v>241</v>
      </c>
      <c r="AL20" s="258"/>
    </row>
    <row r="21" spans="1:38" ht="50.25" customHeight="1" thickBot="1" x14ac:dyDescent="0.3">
      <c r="A21" s="245"/>
      <c r="B21" s="239" t="s">
        <v>74</v>
      </c>
      <c r="C21" s="240"/>
      <c r="D21" s="47"/>
      <c r="E21" s="47" t="s">
        <v>56</v>
      </c>
      <c r="F21" s="47"/>
      <c r="G21" s="47" t="s">
        <v>56</v>
      </c>
      <c r="H21" s="47" t="s">
        <v>56</v>
      </c>
      <c r="I21" s="47"/>
      <c r="J21" s="47"/>
      <c r="K21" s="47"/>
      <c r="L21" s="47" t="s">
        <v>56</v>
      </c>
      <c r="M21" s="47" t="s">
        <v>56</v>
      </c>
      <c r="N21" s="47"/>
      <c r="O21" s="47" t="s">
        <v>56</v>
      </c>
      <c r="P21" s="47"/>
      <c r="Q21" s="47"/>
      <c r="R21" s="47"/>
      <c r="S21" s="47"/>
      <c r="T21" s="47" t="s">
        <v>56</v>
      </c>
      <c r="U21" s="47"/>
      <c r="V21" s="47" t="s">
        <v>56</v>
      </c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11"/>
      <c r="AJ21" s="100">
        <f>COUNTA($D$15:$AH$15)</f>
        <v>8</v>
      </c>
      <c r="AK21" s="213" t="s">
        <v>22</v>
      </c>
      <c r="AL21" s="214"/>
    </row>
    <row r="22" spans="1:38" ht="24.95" customHeight="1" thickBot="1" x14ac:dyDescent="0.3">
      <c r="A22" s="245"/>
      <c r="B22" s="247" t="s">
        <v>37</v>
      </c>
      <c r="C22" s="247"/>
      <c r="D22" s="47"/>
      <c r="E22" s="47" t="s">
        <v>39</v>
      </c>
      <c r="F22" s="47"/>
      <c r="G22" s="47" t="s">
        <v>39</v>
      </c>
      <c r="H22" s="47" t="s">
        <v>39</v>
      </c>
      <c r="I22" s="47"/>
      <c r="J22" s="47"/>
      <c r="K22" s="47"/>
      <c r="L22" s="47" t="s">
        <v>39</v>
      </c>
      <c r="M22" s="47" t="s">
        <v>39</v>
      </c>
      <c r="N22" s="47"/>
      <c r="O22" s="47" t="s">
        <v>39</v>
      </c>
      <c r="P22" s="47"/>
      <c r="Q22" s="47"/>
      <c r="R22" s="47"/>
      <c r="S22" s="47"/>
      <c r="T22" s="47" t="s">
        <v>39</v>
      </c>
      <c r="U22" s="47"/>
      <c r="V22" s="47" t="s">
        <v>39</v>
      </c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12"/>
      <c r="AJ22" s="25">
        <f>COUNTIF($D$18:$AH$18,"Sede")</f>
        <v>8</v>
      </c>
      <c r="AK22" s="89" t="s">
        <v>8</v>
      </c>
      <c r="AL22" s="225" t="s">
        <v>6</v>
      </c>
    </row>
    <row r="23" spans="1:38" ht="51" customHeight="1" x14ac:dyDescent="0.25">
      <c r="A23" s="245"/>
      <c r="B23" s="235" t="s">
        <v>49</v>
      </c>
      <c r="C23" s="236"/>
      <c r="D23" s="217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9"/>
      <c r="AI23" s="13"/>
      <c r="AJ23" s="26">
        <f>COUNTIF($D$18:$AH$18,"Outro")</f>
        <v>0</v>
      </c>
      <c r="AK23" s="2" t="s">
        <v>9</v>
      </c>
      <c r="AL23" s="224"/>
    </row>
    <row r="24" spans="1:38" ht="39" customHeight="1" thickBot="1" x14ac:dyDescent="0.3">
      <c r="A24" s="246" t="s">
        <v>24</v>
      </c>
      <c r="B24" s="246"/>
      <c r="C24" s="30" t="s">
        <v>70</v>
      </c>
      <c r="D24" s="28">
        <v>1</v>
      </c>
      <c r="E24" s="28">
        <v>2</v>
      </c>
      <c r="F24" s="28">
        <v>3</v>
      </c>
      <c r="G24" s="28">
        <v>4</v>
      </c>
      <c r="H24" s="28">
        <v>5</v>
      </c>
      <c r="I24" s="28">
        <v>6</v>
      </c>
      <c r="J24" s="28">
        <v>7</v>
      </c>
      <c r="K24" s="28">
        <v>8</v>
      </c>
      <c r="L24" s="28">
        <v>9</v>
      </c>
      <c r="M24" s="28">
        <v>10</v>
      </c>
      <c r="N24" s="28">
        <v>11</v>
      </c>
      <c r="O24" s="28">
        <v>12</v>
      </c>
      <c r="P24" s="28">
        <v>13</v>
      </c>
      <c r="Q24" s="28">
        <v>14</v>
      </c>
      <c r="R24" s="28">
        <v>15</v>
      </c>
      <c r="S24" s="28">
        <v>16</v>
      </c>
      <c r="T24" s="28">
        <v>17</v>
      </c>
      <c r="U24" s="28">
        <v>18</v>
      </c>
      <c r="V24" s="28">
        <v>19</v>
      </c>
      <c r="W24" s="28">
        <v>20</v>
      </c>
      <c r="X24" s="28">
        <v>21</v>
      </c>
      <c r="Y24" s="28">
        <v>22</v>
      </c>
      <c r="Z24" s="28">
        <v>23</v>
      </c>
      <c r="AA24" s="28">
        <v>24</v>
      </c>
      <c r="AB24" s="28">
        <v>25</v>
      </c>
      <c r="AC24" s="28">
        <v>26</v>
      </c>
      <c r="AD24" s="28">
        <v>27</v>
      </c>
      <c r="AE24" s="28">
        <v>28</v>
      </c>
      <c r="AF24" s="28">
        <v>29</v>
      </c>
      <c r="AG24" s="28">
        <v>30</v>
      </c>
      <c r="AH24" s="28">
        <v>31</v>
      </c>
      <c r="AI24" s="12"/>
      <c r="AJ24" s="90">
        <f>COUNTIF($D$18:$AH$18,"Vários")</f>
        <v>0</v>
      </c>
      <c r="AK24" s="91" t="s">
        <v>75</v>
      </c>
      <c r="AL24" s="226"/>
    </row>
    <row r="25" spans="1:38" ht="25.5" customHeight="1" x14ac:dyDescent="0.25">
      <c r="A25" s="243" t="s">
        <v>23</v>
      </c>
      <c r="B25" s="241" t="s">
        <v>80</v>
      </c>
      <c r="C25" s="241"/>
      <c r="D25" s="142">
        <f>SUM(D26:D27)</f>
        <v>0</v>
      </c>
      <c r="E25" s="142">
        <v>38</v>
      </c>
      <c r="F25" s="142">
        <f t="shared" ref="F25:G25" si="4">SUM(F26:F27)</f>
        <v>0</v>
      </c>
      <c r="G25" s="142">
        <f t="shared" si="4"/>
        <v>0</v>
      </c>
      <c r="H25" s="142">
        <v>20</v>
      </c>
      <c r="I25" s="142">
        <v>35</v>
      </c>
      <c r="J25" s="142">
        <f t="shared" ref="J25:AH25" si="5">SUM(J26:J27)</f>
        <v>0</v>
      </c>
      <c r="K25" s="142">
        <f t="shared" si="5"/>
        <v>0</v>
      </c>
      <c r="L25" s="142">
        <v>37</v>
      </c>
      <c r="M25" s="142">
        <f>SUM(M26:M27)</f>
        <v>0</v>
      </c>
      <c r="N25" s="142">
        <f t="shared" ref="N25" si="6">SUM(N26:N27)</f>
        <v>0</v>
      </c>
      <c r="O25" s="142">
        <v>17</v>
      </c>
      <c r="P25" s="142">
        <v>34</v>
      </c>
      <c r="Q25" s="142">
        <f t="shared" si="5"/>
        <v>0</v>
      </c>
      <c r="R25" s="142">
        <f t="shared" si="5"/>
        <v>0</v>
      </c>
      <c r="S25" s="142">
        <v>40</v>
      </c>
      <c r="T25" s="142">
        <f t="shared" si="5"/>
        <v>0</v>
      </c>
      <c r="U25" s="142">
        <f t="shared" si="5"/>
        <v>0</v>
      </c>
      <c r="V25" s="142">
        <v>16</v>
      </c>
      <c r="W25" s="142">
        <v>36</v>
      </c>
      <c r="X25" s="142">
        <f t="shared" ref="X25:Y25" si="7">SUM(X26:X27)</f>
        <v>0</v>
      </c>
      <c r="Y25" s="142">
        <f t="shared" si="7"/>
        <v>0</v>
      </c>
      <c r="Z25" s="142">
        <v>36</v>
      </c>
      <c r="AA25" s="142">
        <f t="shared" si="5"/>
        <v>0</v>
      </c>
      <c r="AB25" s="142">
        <f t="shared" si="5"/>
        <v>0</v>
      </c>
      <c r="AC25" s="142">
        <v>18</v>
      </c>
      <c r="AD25" s="142">
        <v>38</v>
      </c>
      <c r="AE25" s="142">
        <f t="shared" si="5"/>
        <v>0</v>
      </c>
      <c r="AF25" s="142">
        <f t="shared" si="5"/>
        <v>0</v>
      </c>
      <c r="AG25" s="142">
        <v>36</v>
      </c>
      <c r="AH25" s="142">
        <f t="shared" si="5"/>
        <v>0</v>
      </c>
      <c r="AI25" s="12"/>
      <c r="AJ25" s="96">
        <f>COUNTIF($D$19:$AH$19,"V. Estudo")</f>
        <v>5</v>
      </c>
      <c r="AK25" s="77" t="s">
        <v>13</v>
      </c>
      <c r="AL25" s="221" t="s">
        <v>17</v>
      </c>
    </row>
    <row r="26" spans="1:38" ht="25.5" customHeight="1" x14ac:dyDescent="0.25">
      <c r="A26" s="243"/>
      <c r="B26" s="239" t="s">
        <v>81</v>
      </c>
      <c r="C26" s="240"/>
      <c r="D26" s="16"/>
      <c r="E26" s="16">
        <v>16</v>
      </c>
      <c r="F26" s="16"/>
      <c r="G26" s="16"/>
      <c r="H26" s="16">
        <v>10</v>
      </c>
      <c r="I26" s="16">
        <v>15</v>
      </c>
      <c r="J26" s="16"/>
      <c r="K26" s="16"/>
      <c r="L26" s="16">
        <v>17</v>
      </c>
      <c r="M26" s="16"/>
      <c r="N26" s="16"/>
      <c r="O26" s="16">
        <v>8</v>
      </c>
      <c r="P26" s="16">
        <v>17</v>
      </c>
      <c r="Q26" s="16"/>
      <c r="R26" s="16"/>
      <c r="S26" s="16">
        <v>17</v>
      </c>
      <c r="T26" s="16"/>
      <c r="U26" s="16"/>
      <c r="V26" s="16">
        <v>7</v>
      </c>
      <c r="W26" s="16">
        <v>17</v>
      </c>
      <c r="X26" s="16"/>
      <c r="Y26" s="16"/>
      <c r="Z26" s="16">
        <v>15</v>
      </c>
      <c r="AA26" s="16"/>
      <c r="AB26" s="16"/>
      <c r="AC26" s="16">
        <v>8</v>
      </c>
      <c r="AD26" s="16">
        <v>20</v>
      </c>
      <c r="AE26" s="16"/>
      <c r="AF26" s="16"/>
      <c r="AG26" s="16">
        <v>17</v>
      </c>
      <c r="AH26" s="16"/>
      <c r="AI26" s="12"/>
      <c r="AJ26" s="26">
        <f>COUNTIF($D$19:$AH$19,"Curso profissional")</f>
        <v>0</v>
      </c>
      <c r="AK26" s="3" t="s">
        <v>14</v>
      </c>
      <c r="AL26" s="221"/>
    </row>
    <row r="27" spans="1:38" ht="25.5" customHeight="1" x14ac:dyDescent="0.25">
      <c r="A27" s="243"/>
      <c r="B27" s="239" t="s">
        <v>82</v>
      </c>
      <c r="C27" s="240"/>
      <c r="D27" s="16"/>
      <c r="E27" s="16">
        <v>22</v>
      </c>
      <c r="F27" s="16"/>
      <c r="G27" s="16"/>
      <c r="H27" s="16">
        <v>10</v>
      </c>
      <c r="I27" s="16">
        <v>20</v>
      </c>
      <c r="J27" s="16"/>
      <c r="K27" s="16"/>
      <c r="L27" s="16">
        <v>20</v>
      </c>
      <c r="M27" s="16"/>
      <c r="N27" s="16"/>
      <c r="O27" s="16">
        <v>9</v>
      </c>
      <c r="P27" s="16">
        <v>17</v>
      </c>
      <c r="Q27" s="16"/>
      <c r="R27" s="16"/>
      <c r="S27" s="16">
        <v>23</v>
      </c>
      <c r="T27" s="16"/>
      <c r="U27" s="16"/>
      <c r="V27" s="16">
        <v>9</v>
      </c>
      <c r="W27" s="16">
        <v>19</v>
      </c>
      <c r="X27" s="16"/>
      <c r="Y27" s="16"/>
      <c r="Z27" s="16">
        <v>21</v>
      </c>
      <c r="AA27" s="16"/>
      <c r="AB27" s="16"/>
      <c r="AC27" s="16">
        <v>10</v>
      </c>
      <c r="AD27" s="16">
        <v>18</v>
      </c>
      <c r="AE27" s="16"/>
      <c r="AF27" s="16"/>
      <c r="AG27" s="16">
        <v>19</v>
      </c>
      <c r="AH27" s="16"/>
      <c r="AI27" s="12"/>
      <c r="AJ27" s="26">
        <f>COUNTIF($D$19:$AH$19,"Currículo Ed. Fís.")</f>
        <v>3</v>
      </c>
      <c r="AK27" s="3" t="s">
        <v>15</v>
      </c>
      <c r="AL27" s="221"/>
    </row>
    <row r="28" spans="1:38" ht="24.95" customHeight="1" x14ac:dyDescent="0.25">
      <c r="A28" s="243"/>
      <c r="B28" s="242" t="s">
        <v>84</v>
      </c>
      <c r="C28" s="242"/>
      <c r="D28" s="17"/>
      <c r="E28" s="17">
        <v>2</v>
      </c>
      <c r="F28" s="17"/>
      <c r="G28" s="17"/>
      <c r="H28" s="17">
        <v>0</v>
      </c>
      <c r="I28" s="17">
        <v>1</v>
      </c>
      <c r="J28" s="17"/>
      <c r="K28" s="17"/>
      <c r="L28" s="17">
        <v>2</v>
      </c>
      <c r="M28" s="17"/>
      <c r="N28" s="17"/>
      <c r="O28" s="17">
        <v>0</v>
      </c>
      <c r="P28" s="17">
        <v>1</v>
      </c>
      <c r="Q28" s="17"/>
      <c r="R28" s="17"/>
      <c r="S28" s="17">
        <v>2</v>
      </c>
      <c r="T28" s="17"/>
      <c r="U28" s="17"/>
      <c r="V28" s="17">
        <v>0</v>
      </c>
      <c r="W28" s="17">
        <v>1</v>
      </c>
      <c r="X28" s="17"/>
      <c r="Y28" s="17"/>
      <c r="Z28" s="17">
        <v>2</v>
      </c>
      <c r="AA28" s="17"/>
      <c r="AB28" s="17"/>
      <c r="AC28" s="17">
        <v>0</v>
      </c>
      <c r="AD28" s="17">
        <v>1</v>
      </c>
      <c r="AE28" s="17"/>
      <c r="AF28" s="17"/>
      <c r="AG28" s="17">
        <v>2</v>
      </c>
      <c r="AH28" s="17"/>
      <c r="AI28" s="12"/>
      <c r="AJ28" s="26">
        <f>COUNTIF($D$19:$AH$19,"Flexib. Curricular")</f>
        <v>0</v>
      </c>
      <c r="AK28" s="3" t="s">
        <v>47</v>
      </c>
      <c r="AL28" s="221"/>
    </row>
    <row r="29" spans="1:38" ht="24.95" customHeight="1" x14ac:dyDescent="0.25">
      <c r="A29" s="243"/>
      <c r="B29" s="242" t="s">
        <v>21</v>
      </c>
      <c r="C29" s="242"/>
      <c r="D29" s="17"/>
      <c r="E29" s="17" t="s">
        <v>25</v>
      </c>
      <c r="F29" s="17"/>
      <c r="G29" s="17"/>
      <c r="H29" s="17" t="s">
        <v>46</v>
      </c>
      <c r="I29" s="17" t="s">
        <v>46</v>
      </c>
      <c r="J29" s="17"/>
      <c r="K29" s="17"/>
      <c r="L29" s="17" t="s">
        <v>25</v>
      </c>
      <c r="M29" s="17"/>
      <c r="N29" s="17"/>
      <c r="O29" s="17" t="s">
        <v>46</v>
      </c>
      <c r="P29" s="17" t="s">
        <v>46</v>
      </c>
      <c r="Q29" s="17"/>
      <c r="R29" s="17"/>
      <c r="S29" s="17" t="s">
        <v>25</v>
      </c>
      <c r="T29" s="17"/>
      <c r="U29" s="17"/>
      <c r="V29" s="17" t="s">
        <v>46</v>
      </c>
      <c r="W29" s="17" t="s">
        <v>46</v>
      </c>
      <c r="X29" s="17"/>
      <c r="Y29" s="17"/>
      <c r="Z29" s="17" t="s">
        <v>25</v>
      </c>
      <c r="AA29" s="17"/>
      <c r="AB29" s="17"/>
      <c r="AC29" s="17" t="s">
        <v>46</v>
      </c>
      <c r="AD29" s="17" t="s">
        <v>46</v>
      </c>
      <c r="AE29" s="17"/>
      <c r="AF29" s="17"/>
      <c r="AG29" s="17" t="s">
        <v>25</v>
      </c>
      <c r="AH29" s="17"/>
      <c r="AI29" s="12"/>
      <c r="AJ29" s="26">
        <f>COUNTIF($D$19:$AH$19,"Ação Formação")</f>
        <v>0</v>
      </c>
      <c r="AK29" s="3" t="s">
        <v>40</v>
      </c>
      <c r="AL29" s="221"/>
    </row>
    <row r="30" spans="1:38" ht="24.95" customHeight="1" x14ac:dyDescent="0.25">
      <c r="A30" s="243"/>
      <c r="B30" s="247" t="s">
        <v>33</v>
      </c>
      <c r="C30" s="247"/>
      <c r="D30" s="18"/>
      <c r="E30" s="18" t="s">
        <v>29</v>
      </c>
      <c r="F30" s="18"/>
      <c r="G30" s="18"/>
      <c r="H30" s="18" t="s">
        <v>29</v>
      </c>
      <c r="I30" s="18" t="s">
        <v>29</v>
      </c>
      <c r="J30" s="18"/>
      <c r="K30" s="18"/>
      <c r="L30" s="18" t="s">
        <v>29</v>
      </c>
      <c r="M30" s="18"/>
      <c r="N30" s="18"/>
      <c r="O30" s="18" t="s">
        <v>29</v>
      </c>
      <c r="P30" s="18" t="s">
        <v>29</v>
      </c>
      <c r="Q30" s="18"/>
      <c r="R30" s="18"/>
      <c r="S30" s="18" t="s">
        <v>29</v>
      </c>
      <c r="T30" s="18"/>
      <c r="U30" s="18"/>
      <c r="V30" s="18" t="s">
        <v>29</v>
      </c>
      <c r="W30" s="18" t="s">
        <v>29</v>
      </c>
      <c r="X30" s="18"/>
      <c r="Y30" s="18"/>
      <c r="Z30" s="18" t="s">
        <v>29</v>
      </c>
      <c r="AA30" s="18"/>
      <c r="AB30" s="18"/>
      <c r="AC30" s="18" t="s">
        <v>29</v>
      </c>
      <c r="AD30" s="18" t="s">
        <v>29</v>
      </c>
      <c r="AE30" s="18"/>
      <c r="AF30" s="18"/>
      <c r="AG30" s="18" t="s">
        <v>29</v>
      </c>
      <c r="AH30" s="18"/>
      <c r="AI30" s="12"/>
      <c r="AJ30" s="26">
        <f>COUNTIF($D$19:$AH$19,"Tutoria")</f>
        <v>0</v>
      </c>
      <c r="AK30" s="3" t="s">
        <v>79</v>
      </c>
      <c r="AL30" s="221"/>
    </row>
    <row r="31" spans="1:38" ht="24.95" customHeight="1" thickBot="1" x14ac:dyDescent="0.3">
      <c r="A31" s="243"/>
      <c r="B31" s="239" t="s">
        <v>74</v>
      </c>
      <c r="C31" s="240"/>
      <c r="D31" s="18"/>
      <c r="E31" s="18" t="s">
        <v>62</v>
      </c>
      <c r="F31" s="18"/>
      <c r="G31" s="18"/>
      <c r="H31" s="18" t="s">
        <v>61</v>
      </c>
      <c r="I31" s="18" t="s">
        <v>62</v>
      </c>
      <c r="J31" s="18"/>
      <c r="K31" s="18"/>
      <c r="L31" s="18" t="s">
        <v>62</v>
      </c>
      <c r="M31" s="18"/>
      <c r="N31" s="18"/>
      <c r="O31" s="18" t="s">
        <v>61</v>
      </c>
      <c r="P31" s="18" t="s">
        <v>61</v>
      </c>
      <c r="Q31" s="18"/>
      <c r="R31" s="18"/>
      <c r="S31" s="18" t="s">
        <v>61</v>
      </c>
      <c r="T31" s="18"/>
      <c r="U31" s="18"/>
      <c r="V31" s="18" t="s">
        <v>61</v>
      </c>
      <c r="W31" s="18" t="s">
        <v>61</v>
      </c>
      <c r="X31" s="18"/>
      <c r="Y31" s="18"/>
      <c r="Z31" s="18" t="s">
        <v>61</v>
      </c>
      <c r="AA31" s="18"/>
      <c r="AB31" s="18"/>
      <c r="AC31" s="18" t="s">
        <v>61</v>
      </c>
      <c r="AD31" s="18" t="s">
        <v>62</v>
      </c>
      <c r="AE31" s="18"/>
      <c r="AF31" s="18"/>
      <c r="AG31" s="18" t="s">
        <v>61</v>
      </c>
      <c r="AH31" s="18"/>
      <c r="AI31" s="12"/>
      <c r="AJ31" s="97">
        <f>COUNTIF($D$19:$AH$19,"Outro")</f>
        <v>0</v>
      </c>
      <c r="AK31" s="78" t="s">
        <v>16</v>
      </c>
      <c r="AL31" s="221"/>
    </row>
    <row r="32" spans="1:38" ht="24.95" customHeight="1" x14ac:dyDescent="0.25">
      <c r="A32" s="243"/>
      <c r="B32" s="237" t="s">
        <v>234</v>
      </c>
      <c r="C32" s="238"/>
      <c r="D32" s="18"/>
      <c r="E32" s="18">
        <v>4</v>
      </c>
      <c r="F32" s="18"/>
      <c r="G32" s="18"/>
      <c r="H32" s="18">
        <v>2</v>
      </c>
      <c r="I32" s="18">
        <v>5</v>
      </c>
      <c r="J32" s="18"/>
      <c r="K32" s="18"/>
      <c r="L32" s="18">
        <v>4</v>
      </c>
      <c r="M32" s="18"/>
      <c r="N32" s="18"/>
      <c r="O32" s="18">
        <v>2</v>
      </c>
      <c r="P32" s="18">
        <v>5</v>
      </c>
      <c r="Q32" s="18"/>
      <c r="R32" s="18"/>
      <c r="S32" s="18">
        <v>4</v>
      </c>
      <c r="T32" s="18"/>
      <c r="U32" s="18"/>
      <c r="V32" s="18">
        <v>2</v>
      </c>
      <c r="W32" s="18">
        <v>5</v>
      </c>
      <c r="X32" s="18"/>
      <c r="Y32" s="18"/>
      <c r="Z32" s="18">
        <v>4</v>
      </c>
      <c r="AA32" s="18"/>
      <c r="AB32" s="18"/>
      <c r="AC32" s="18">
        <v>2</v>
      </c>
      <c r="AD32" s="18">
        <v>5</v>
      </c>
      <c r="AE32" s="18"/>
      <c r="AF32" s="18"/>
      <c r="AG32" s="18">
        <v>3</v>
      </c>
      <c r="AH32" s="18"/>
      <c r="AI32" s="12"/>
      <c r="AJ32" s="25">
        <f>COUNTIF($D$20:$AH$20,"Manhã")</f>
        <v>8</v>
      </c>
      <c r="AK32" s="89" t="s">
        <v>76</v>
      </c>
      <c r="AL32" s="220" t="s">
        <v>71</v>
      </c>
    </row>
    <row r="33" spans="1:38" ht="31.5" customHeight="1" x14ac:dyDescent="0.25">
      <c r="A33" s="243"/>
      <c r="B33" s="241" t="s">
        <v>36</v>
      </c>
      <c r="C33" s="241"/>
      <c r="D33" s="234" t="s">
        <v>35</v>
      </c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A33" s="234"/>
      <c r="AB33" s="234"/>
      <c r="AC33" s="234"/>
      <c r="AD33" s="234"/>
      <c r="AE33" s="234"/>
      <c r="AF33" s="234"/>
      <c r="AG33" s="234"/>
      <c r="AH33" s="234"/>
      <c r="AI33" s="12"/>
      <c r="AJ33" s="26">
        <f>COUNTIF($D$20:$AH$20,"Tarde")</f>
        <v>0</v>
      </c>
      <c r="AK33" s="2" t="s">
        <v>77</v>
      </c>
      <c r="AL33" s="221"/>
    </row>
    <row r="34" spans="1:38" ht="24.95" customHeight="1" thickBot="1" x14ac:dyDescent="0.3">
      <c r="A34" s="243"/>
      <c r="B34" s="233" t="s">
        <v>274</v>
      </c>
      <c r="C34" s="233"/>
      <c r="D34" s="16"/>
      <c r="E34" s="29" t="s">
        <v>279</v>
      </c>
      <c r="F34" s="29"/>
      <c r="G34" s="29"/>
      <c r="H34" s="29" t="s">
        <v>279</v>
      </c>
      <c r="I34" s="29" t="s">
        <v>282</v>
      </c>
      <c r="J34" s="29"/>
      <c r="K34" s="29"/>
      <c r="L34" s="29" t="s">
        <v>279</v>
      </c>
      <c r="M34" s="29"/>
      <c r="N34" s="29"/>
      <c r="O34" s="29"/>
      <c r="P34" s="29" t="s">
        <v>279</v>
      </c>
      <c r="Q34" s="29"/>
      <c r="R34" s="29"/>
      <c r="S34" s="29" t="s">
        <v>279</v>
      </c>
      <c r="T34" s="29"/>
      <c r="U34" s="29"/>
      <c r="V34" s="29"/>
      <c r="W34" s="29" t="s">
        <v>279</v>
      </c>
      <c r="X34" s="29"/>
      <c r="Y34" s="29"/>
      <c r="Z34" s="29" t="s">
        <v>279</v>
      </c>
      <c r="AA34" s="29"/>
      <c r="AB34" s="29"/>
      <c r="AC34" s="29"/>
      <c r="AD34" s="29" t="s">
        <v>279</v>
      </c>
      <c r="AE34" s="29"/>
      <c r="AF34" s="29"/>
      <c r="AG34" s="29" t="s">
        <v>279</v>
      </c>
      <c r="AH34" s="29"/>
      <c r="AI34" s="11"/>
      <c r="AJ34" s="90">
        <f>COUNTIF($D$20:$AH$20,"Todo o dia")</f>
        <v>0</v>
      </c>
      <c r="AK34" s="91" t="s">
        <v>78</v>
      </c>
      <c r="AL34" s="222"/>
    </row>
    <row r="35" spans="1:38" ht="24.95" customHeight="1" x14ac:dyDescent="0.25">
      <c r="A35" s="243"/>
      <c r="B35" s="233" t="s">
        <v>276</v>
      </c>
      <c r="C35" s="233"/>
      <c r="D35" s="19"/>
      <c r="E35" s="19"/>
      <c r="F35" s="19"/>
      <c r="G35" s="19"/>
      <c r="H35" s="19"/>
      <c r="I35" s="19" t="s">
        <v>282</v>
      </c>
      <c r="J35" s="19"/>
      <c r="K35" s="19"/>
      <c r="L35" s="19"/>
      <c r="M35" s="19"/>
      <c r="N35" s="19"/>
      <c r="O35" s="19"/>
      <c r="P35" s="19" t="s">
        <v>279</v>
      </c>
      <c r="Q35" s="19"/>
      <c r="R35" s="19"/>
      <c r="S35" s="19"/>
      <c r="T35" s="19"/>
      <c r="U35" s="19"/>
      <c r="V35" s="19"/>
      <c r="W35" s="19" t="s">
        <v>279</v>
      </c>
      <c r="X35" s="19"/>
      <c r="Y35" s="19"/>
      <c r="Z35" s="19"/>
      <c r="AA35" s="19"/>
      <c r="AB35" s="19"/>
      <c r="AC35" s="19"/>
      <c r="AD35" s="19" t="s">
        <v>279</v>
      </c>
      <c r="AE35" s="19"/>
      <c r="AF35" s="19"/>
      <c r="AG35" s="19"/>
      <c r="AH35" s="19"/>
      <c r="AI35" s="12"/>
      <c r="AJ35" s="81">
        <f>COUNTIF($D$21:$AH$21,"atletismo")</f>
        <v>0</v>
      </c>
      <c r="AK35" s="92" t="s">
        <v>53</v>
      </c>
      <c r="AL35" s="223" t="s">
        <v>52</v>
      </c>
    </row>
    <row r="36" spans="1:38" ht="24.95" customHeight="1" x14ac:dyDescent="0.25">
      <c r="A36" s="243"/>
      <c r="B36" s="233" t="s">
        <v>277</v>
      </c>
      <c r="C36" s="233"/>
      <c r="D36" s="20"/>
      <c r="E36" s="20"/>
      <c r="F36" s="20"/>
      <c r="G36" s="20"/>
      <c r="H36" s="20" t="s">
        <v>279</v>
      </c>
      <c r="I36" s="20" t="s">
        <v>279</v>
      </c>
      <c r="J36" s="20"/>
      <c r="K36" s="20"/>
      <c r="L36" s="20"/>
      <c r="M36" s="20"/>
      <c r="N36" s="20"/>
      <c r="O36" s="20" t="s">
        <v>279</v>
      </c>
      <c r="P36" s="20" t="s">
        <v>279</v>
      </c>
      <c r="Q36" s="20"/>
      <c r="R36" s="20"/>
      <c r="S36" s="20"/>
      <c r="T36" s="20"/>
      <c r="U36" s="20"/>
      <c r="V36" s="20" t="s">
        <v>279</v>
      </c>
      <c r="W36" s="20" t="s">
        <v>279</v>
      </c>
      <c r="X36" s="20"/>
      <c r="Y36" s="20"/>
      <c r="Z36" s="20"/>
      <c r="AA36" s="20"/>
      <c r="AB36" s="20"/>
      <c r="AC36" s="20" t="s">
        <v>279</v>
      </c>
      <c r="AD36" s="20" t="s">
        <v>279</v>
      </c>
      <c r="AE36" s="20"/>
      <c r="AF36" s="20"/>
      <c r="AG36" s="20"/>
      <c r="AH36" s="20"/>
      <c r="AI36" s="12"/>
      <c r="AJ36" s="72">
        <f>COUNTIF($D$21:$AH$21,"natação")</f>
        <v>0</v>
      </c>
      <c r="AK36" s="10" t="s">
        <v>54</v>
      </c>
      <c r="AL36" s="223"/>
    </row>
    <row r="37" spans="1:38" ht="24.95" customHeight="1" x14ac:dyDescent="0.25">
      <c r="A37" s="243"/>
      <c r="B37" s="233" t="s">
        <v>278</v>
      </c>
      <c r="C37" s="233"/>
      <c r="D37" s="19"/>
      <c r="E37" s="19" t="s">
        <v>279</v>
      </c>
      <c r="F37" s="19"/>
      <c r="G37" s="19"/>
      <c r="H37" s="19"/>
      <c r="I37" s="19" t="s">
        <v>279</v>
      </c>
      <c r="J37" s="19"/>
      <c r="K37" s="19"/>
      <c r="L37" s="19" t="s">
        <v>279</v>
      </c>
      <c r="M37" s="19"/>
      <c r="N37" s="19"/>
      <c r="O37" s="19" t="s">
        <v>279</v>
      </c>
      <c r="P37" s="19" t="s">
        <v>279</v>
      </c>
      <c r="Q37" s="19"/>
      <c r="R37" s="19"/>
      <c r="S37" s="19" t="s">
        <v>279</v>
      </c>
      <c r="T37" s="19"/>
      <c r="U37" s="19"/>
      <c r="V37" s="19" t="s">
        <v>279</v>
      </c>
      <c r="W37" s="19" t="s">
        <v>279</v>
      </c>
      <c r="X37" s="19"/>
      <c r="Y37" s="19"/>
      <c r="Z37" s="19" t="s">
        <v>279</v>
      </c>
      <c r="AA37" s="19"/>
      <c r="AB37" s="19"/>
      <c r="AC37" s="19" t="s">
        <v>279</v>
      </c>
      <c r="AD37" s="19" t="s">
        <v>279</v>
      </c>
      <c r="AE37" s="19"/>
      <c r="AF37" s="19"/>
      <c r="AG37" s="19"/>
      <c r="AH37" s="19"/>
      <c r="AI37" s="12"/>
      <c r="AJ37" s="72">
        <f>COUNTIF($D$21:$AH$21,"golfe")</f>
        <v>0</v>
      </c>
      <c r="AK37" s="10" t="s">
        <v>55</v>
      </c>
      <c r="AL37" s="223"/>
    </row>
    <row r="38" spans="1:38" ht="24.95" customHeight="1" x14ac:dyDescent="0.25">
      <c r="A38" s="243"/>
      <c r="B38" s="233" t="s">
        <v>275</v>
      </c>
      <c r="C38" s="233"/>
      <c r="D38" s="19"/>
      <c r="E38" s="19"/>
      <c r="F38" s="19"/>
      <c r="G38" s="19"/>
      <c r="H38" s="19"/>
      <c r="I38" s="19" t="s">
        <v>279</v>
      </c>
      <c r="J38" s="19"/>
      <c r="K38" s="19"/>
      <c r="L38" s="19"/>
      <c r="M38" s="19"/>
      <c r="N38" s="19"/>
      <c r="O38" s="19"/>
      <c r="P38" s="19" t="s">
        <v>279</v>
      </c>
      <c r="Q38" s="19"/>
      <c r="R38" s="19"/>
      <c r="S38" s="19"/>
      <c r="T38" s="19"/>
      <c r="U38" s="19"/>
      <c r="V38" s="19"/>
      <c r="W38" s="19" t="s">
        <v>279</v>
      </c>
      <c r="X38" s="19"/>
      <c r="Y38" s="19"/>
      <c r="Z38" s="19"/>
      <c r="AA38" s="19"/>
      <c r="AB38" s="19"/>
      <c r="AC38" s="19"/>
      <c r="AD38" s="19" t="s">
        <v>279</v>
      </c>
      <c r="AE38" s="19"/>
      <c r="AF38" s="19"/>
      <c r="AG38" s="19"/>
      <c r="AH38" s="19"/>
      <c r="AI38" s="12"/>
      <c r="AJ38" s="72">
        <f>COUNTIF($D$21:$AH$21,"canoagem")</f>
        <v>8</v>
      </c>
      <c r="AK38" s="10" t="s">
        <v>56</v>
      </c>
      <c r="AL38" s="223"/>
    </row>
    <row r="39" spans="1:38" ht="24.95" customHeight="1" x14ac:dyDescent="0.25">
      <c r="A39" s="243"/>
      <c r="B39" s="233" t="s">
        <v>280</v>
      </c>
      <c r="C39" s="233"/>
      <c r="D39" s="20"/>
      <c r="E39" s="20" t="s">
        <v>279</v>
      </c>
      <c r="F39" s="20"/>
      <c r="G39" s="20"/>
      <c r="H39" s="20"/>
      <c r="I39" s="20"/>
      <c r="J39" s="20"/>
      <c r="K39" s="20"/>
      <c r="L39" s="20" t="s">
        <v>279</v>
      </c>
      <c r="M39" s="20"/>
      <c r="N39" s="20"/>
      <c r="O39" s="20"/>
      <c r="P39" s="20"/>
      <c r="Q39" s="20"/>
      <c r="R39" s="20"/>
      <c r="S39" s="20" t="s">
        <v>279</v>
      </c>
      <c r="T39" s="20"/>
      <c r="U39" s="20"/>
      <c r="V39" s="20"/>
      <c r="W39" s="20"/>
      <c r="X39" s="20"/>
      <c r="Y39" s="20"/>
      <c r="Z39" s="20" t="s">
        <v>279</v>
      </c>
      <c r="AA39" s="20"/>
      <c r="AB39" s="20"/>
      <c r="AC39" s="20"/>
      <c r="AD39" s="20"/>
      <c r="AE39" s="20"/>
      <c r="AF39" s="20"/>
      <c r="AG39" s="20" t="s">
        <v>279</v>
      </c>
      <c r="AH39" s="20"/>
      <c r="AI39" s="15"/>
      <c r="AJ39" s="72">
        <f>COUNTIF($D$21:$AH$21,"remo")</f>
        <v>0</v>
      </c>
      <c r="AK39" s="10" t="s">
        <v>57</v>
      </c>
      <c r="AL39" s="223"/>
    </row>
    <row r="40" spans="1:38" ht="24.95" customHeight="1" x14ac:dyDescent="0.25">
      <c r="A40" s="243"/>
      <c r="B40" s="233" t="s">
        <v>281</v>
      </c>
      <c r="C40" s="233"/>
      <c r="D40" s="20"/>
      <c r="E40" s="20" t="s">
        <v>279</v>
      </c>
      <c r="F40" s="20"/>
      <c r="G40" s="20"/>
      <c r="H40" s="20"/>
      <c r="I40" s="20"/>
      <c r="J40" s="20"/>
      <c r="K40" s="20"/>
      <c r="L40" s="20" t="s">
        <v>279</v>
      </c>
      <c r="M40" s="20"/>
      <c r="N40" s="20"/>
      <c r="O40" s="20"/>
      <c r="P40" s="20"/>
      <c r="Q40" s="20"/>
      <c r="R40" s="20"/>
      <c r="S40" s="20" t="s">
        <v>279</v>
      </c>
      <c r="T40" s="20"/>
      <c r="U40" s="20"/>
      <c r="V40" s="20"/>
      <c r="W40" s="20"/>
      <c r="X40" s="20"/>
      <c r="Y40" s="20"/>
      <c r="Z40" s="20" t="s">
        <v>279</v>
      </c>
      <c r="AA40" s="20"/>
      <c r="AB40" s="20"/>
      <c r="AC40" s="20"/>
      <c r="AD40" s="20"/>
      <c r="AE40" s="20"/>
      <c r="AF40" s="20"/>
      <c r="AG40" s="20" t="s">
        <v>279</v>
      </c>
      <c r="AH40" s="20"/>
      <c r="AI40" s="12"/>
      <c r="AJ40" s="72">
        <f>COUNTIF($D$21:$AH$21,"surfing")</f>
        <v>0</v>
      </c>
      <c r="AK40" s="10" t="s">
        <v>58</v>
      </c>
      <c r="AL40" s="223"/>
    </row>
    <row r="41" spans="1:38" ht="24.95" customHeight="1" x14ac:dyDescent="0.25">
      <c r="A41" s="243"/>
      <c r="B41" s="233"/>
      <c r="C41" s="233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J41" s="72">
        <f>COUNTIF($D$21:$AH$21,"vela")</f>
        <v>0</v>
      </c>
      <c r="AK41" s="10" t="s">
        <v>59</v>
      </c>
      <c r="AL41" s="223"/>
    </row>
    <row r="42" spans="1:38" ht="24.95" customHeight="1" x14ac:dyDescent="0.25">
      <c r="AJ42" s="72">
        <f>COUNTIF($D$21:$AH$21,"canoagem e remo")</f>
        <v>0</v>
      </c>
      <c r="AK42" s="10" t="s">
        <v>60</v>
      </c>
      <c r="AL42" s="223"/>
    </row>
    <row r="43" spans="1:38" ht="24.95" customHeight="1" x14ac:dyDescent="0.25">
      <c r="AJ43" s="72">
        <f>COUNTIF($D$21:$AH$21,"canoagem e surfing")</f>
        <v>0</v>
      </c>
      <c r="AK43" s="10" t="s">
        <v>61</v>
      </c>
      <c r="AL43" s="223"/>
    </row>
    <row r="44" spans="1:38" ht="21.75" customHeight="1" x14ac:dyDescent="0.25">
      <c r="AJ44" s="72">
        <f>COUNTIF($D$21:$AH$21,"canoagem e vela")</f>
        <v>0</v>
      </c>
      <c r="AK44" s="10" t="s">
        <v>62</v>
      </c>
      <c r="AL44" s="223"/>
    </row>
    <row r="45" spans="1:38" ht="21.75" customHeight="1" x14ac:dyDescent="0.25">
      <c r="AJ45" s="72">
        <f>COUNTIF($D$21:$AH$21,"remo e surfing")</f>
        <v>0</v>
      </c>
      <c r="AK45" s="10" t="s">
        <v>63</v>
      </c>
      <c r="AL45" s="223"/>
    </row>
    <row r="46" spans="1:38" ht="21.75" customHeight="1" x14ac:dyDescent="0.25">
      <c r="AJ46" s="72">
        <f>COUNTIF($D$21:$AH$21,"remo e vela")</f>
        <v>0</v>
      </c>
      <c r="AK46" s="10" t="s">
        <v>64</v>
      </c>
      <c r="AL46" s="223"/>
    </row>
    <row r="47" spans="1:38" ht="21.75" customHeight="1" x14ac:dyDescent="0.25">
      <c r="AJ47" s="72">
        <f>COUNTIF($D$21:$AH$21,"surfing e vela")</f>
        <v>0</v>
      </c>
      <c r="AK47" s="10" t="s">
        <v>65</v>
      </c>
      <c r="AL47" s="223"/>
    </row>
    <row r="48" spans="1:38" ht="21.75" customHeight="1" x14ac:dyDescent="0.25">
      <c r="AJ48" s="72">
        <f>COUNTIF($D$21:$AH$21,"canoagem, remo e surfing")</f>
        <v>0</v>
      </c>
      <c r="AK48" s="10" t="s">
        <v>66</v>
      </c>
      <c r="AL48" s="223"/>
    </row>
    <row r="49" spans="35:38" ht="21.75" customHeight="1" x14ac:dyDescent="0.25">
      <c r="AJ49" s="72">
        <f>COUNTIF($D$21:$AH$21,"canoagem, remo e vela")</f>
        <v>0</v>
      </c>
      <c r="AK49" s="10" t="s">
        <v>67</v>
      </c>
      <c r="AL49" s="223"/>
    </row>
    <row r="50" spans="35:38" ht="21.75" customHeight="1" x14ac:dyDescent="0.25">
      <c r="AJ50" s="72">
        <f>COUNTIF($D$21:$AH$21,"remo, surfing e vela")</f>
        <v>0</v>
      </c>
      <c r="AK50" s="10" t="s">
        <v>68</v>
      </c>
      <c r="AL50" s="223"/>
    </row>
    <row r="51" spans="35:38" ht="21.75" customHeight="1" x14ac:dyDescent="0.25">
      <c r="AJ51" s="72">
        <f>COUNTIF($D$21:$AH$21,"canoagem, remo, surfing e vela")</f>
        <v>0</v>
      </c>
      <c r="AK51" s="10" t="s">
        <v>69</v>
      </c>
      <c r="AL51" s="223"/>
    </row>
    <row r="52" spans="35:38" ht="21.75" customHeight="1" thickBot="1" x14ac:dyDescent="0.3">
      <c r="AJ52" s="90">
        <f>COUNTIF($D$22:$AG$22,"Sim")</f>
        <v>0</v>
      </c>
      <c r="AK52" s="101" t="s">
        <v>37</v>
      </c>
      <c r="AL52" s="102"/>
    </row>
    <row r="53" spans="35:38" ht="21.75" customHeight="1" x14ac:dyDescent="0.25">
      <c r="AJ53" s="99">
        <f>AJ8/AJ21</f>
        <v>37.125</v>
      </c>
      <c r="AK53" s="88" t="s">
        <v>230</v>
      </c>
    </row>
    <row r="54" spans="35:38" ht="21.75" customHeight="1" thickBot="1" x14ac:dyDescent="0.3">
      <c r="AJ54" s="52">
        <f>AJ13/AJ21</f>
        <v>1.375</v>
      </c>
      <c r="AK54" s="53" t="s">
        <v>231</v>
      </c>
    </row>
    <row r="55" spans="35:38" ht="21.75" customHeight="1" thickBot="1" x14ac:dyDescent="0.3"/>
    <row r="56" spans="35:38" ht="18" customHeight="1" thickBot="1" x14ac:dyDescent="0.3">
      <c r="AJ56" s="1"/>
      <c r="AK56" s="103" t="s">
        <v>23</v>
      </c>
      <c r="AL56" s="4"/>
    </row>
    <row r="57" spans="35:38" ht="18" customHeight="1" x14ac:dyDescent="0.25">
      <c r="AJ57" s="25">
        <f>SUM($D$25:$AH$25)</f>
        <v>401</v>
      </c>
      <c r="AK57" s="89" t="s">
        <v>80</v>
      </c>
      <c r="AL57" s="225" t="s">
        <v>34</v>
      </c>
    </row>
    <row r="58" spans="35:38" ht="18" customHeight="1" x14ac:dyDescent="0.25">
      <c r="AJ58" s="26">
        <f>SUM($D$26:$AH$26)</f>
        <v>184</v>
      </c>
      <c r="AK58" s="2" t="s">
        <v>81</v>
      </c>
      <c r="AL58" s="224"/>
    </row>
    <row r="59" spans="35:38" ht="18" customHeight="1" x14ac:dyDescent="0.25">
      <c r="AJ59" s="26">
        <f>SUM($D$27:$AH$27)</f>
        <v>217</v>
      </c>
      <c r="AK59" s="2" t="s">
        <v>82</v>
      </c>
      <c r="AL59" s="224"/>
    </row>
    <row r="60" spans="35:38" ht="18" customHeight="1" thickBot="1" x14ac:dyDescent="0.3">
      <c r="AJ60" s="90">
        <f>SUM($D$28:$AH$28)</f>
        <v>14</v>
      </c>
      <c r="AK60" s="91" t="s">
        <v>84</v>
      </c>
      <c r="AL60" s="226"/>
    </row>
    <row r="61" spans="35:38" ht="18" customHeight="1" x14ac:dyDescent="0.25">
      <c r="AI61" s="14"/>
      <c r="AJ61" s="96">
        <f>COUNTIF($D$29:$AH$29,"1º ciclo")</f>
        <v>5</v>
      </c>
      <c r="AK61" s="63" t="s">
        <v>10</v>
      </c>
      <c r="AL61" s="224" t="s">
        <v>21</v>
      </c>
    </row>
    <row r="62" spans="35:38" ht="18" customHeight="1" x14ac:dyDescent="0.25">
      <c r="AI62" s="14"/>
      <c r="AJ62" s="26">
        <f>COUNTIF($D$29:$AG$29,"2º ciclo")</f>
        <v>0</v>
      </c>
      <c r="AK62" s="2" t="s">
        <v>11</v>
      </c>
      <c r="AL62" s="224"/>
    </row>
    <row r="63" spans="35:38" ht="18" customHeight="1" x14ac:dyDescent="0.25">
      <c r="AI63" s="14"/>
      <c r="AJ63" s="26">
        <f>COUNTIF($D$29:$AG$29,"3º ciclo")</f>
        <v>0</v>
      </c>
      <c r="AK63" s="2" t="s">
        <v>12</v>
      </c>
      <c r="AL63" s="224"/>
    </row>
    <row r="64" spans="35:38" ht="18" customHeight="1" x14ac:dyDescent="0.25">
      <c r="AI64" s="14"/>
      <c r="AJ64" s="26">
        <f>COUNTIF($D$29:$AH$29,"secundário")</f>
        <v>0</v>
      </c>
      <c r="AK64" s="2" t="s">
        <v>87</v>
      </c>
      <c r="AL64" s="224"/>
    </row>
    <row r="65" spans="29:38" ht="18" customHeight="1" x14ac:dyDescent="0.25">
      <c r="AI65" s="14"/>
      <c r="AJ65" s="26">
        <f>COUNTIF($D$29:$AH$29,"Profissional")</f>
        <v>0</v>
      </c>
      <c r="AK65" s="2" t="s">
        <v>85</v>
      </c>
      <c r="AL65" s="224"/>
    </row>
    <row r="66" spans="29:38" ht="18" customHeight="1" thickBot="1" x14ac:dyDescent="0.3">
      <c r="AI66" s="14"/>
      <c r="AJ66" s="97">
        <f>COUNTIF($D$29:$AH$29,"Vários")</f>
        <v>8</v>
      </c>
      <c r="AK66" s="27" t="s">
        <v>86</v>
      </c>
      <c r="AL66" s="224"/>
    </row>
    <row r="67" spans="29:38" ht="18" customHeight="1" x14ac:dyDescent="0.25">
      <c r="AJ67" s="70">
        <f>COUNTIF($D$30:$AH$30,"Sede")</f>
        <v>13</v>
      </c>
      <c r="AK67" s="89" t="s">
        <v>8</v>
      </c>
      <c r="AL67" s="227" t="s">
        <v>6</v>
      </c>
    </row>
    <row r="68" spans="29:38" ht="18" customHeight="1" x14ac:dyDescent="0.25">
      <c r="AJ68" s="72">
        <f>COUNTIF($D$30:$AH$30,"Outro")</f>
        <v>0</v>
      </c>
      <c r="AK68" s="2" t="s">
        <v>9</v>
      </c>
      <c r="AL68" s="228"/>
    </row>
    <row r="69" spans="29:38" ht="18" customHeight="1" thickBot="1" x14ac:dyDescent="0.3">
      <c r="AJ69" s="73">
        <f>COUNTIF($D$30:$AH$30,"Vários")</f>
        <v>0</v>
      </c>
      <c r="AK69" s="91" t="s">
        <v>75</v>
      </c>
      <c r="AL69" s="229"/>
    </row>
    <row r="70" spans="29:38" ht="18" customHeight="1" x14ac:dyDescent="0.25">
      <c r="AJ70" s="81">
        <f>COUNTIF($D$31:$AH$31,"atletismo")</f>
        <v>0</v>
      </c>
      <c r="AK70" s="92" t="s">
        <v>53</v>
      </c>
      <c r="AL70" s="223" t="s">
        <v>52</v>
      </c>
    </row>
    <row r="71" spans="29:38" ht="18" customHeight="1" x14ac:dyDescent="0.25">
      <c r="AJ71" s="72">
        <f>COUNTIF($D$31:$AH$31,"natação")</f>
        <v>0</v>
      </c>
      <c r="AK71" s="10" t="s">
        <v>54</v>
      </c>
      <c r="AL71" s="223"/>
    </row>
    <row r="72" spans="29:38" ht="18" customHeight="1" x14ac:dyDescent="0.25">
      <c r="AJ72" s="72">
        <f>COUNTIF($D$31:$AH$31,"golfe")</f>
        <v>0</v>
      </c>
      <c r="AK72" s="10" t="s">
        <v>55</v>
      </c>
      <c r="AL72" s="223"/>
    </row>
    <row r="73" spans="29:38" ht="18" customHeight="1" x14ac:dyDescent="0.25">
      <c r="AJ73" s="72">
        <f>COUNTIF($D$31:$AH$31,"canoagem")</f>
        <v>0</v>
      </c>
      <c r="AK73" s="10" t="s">
        <v>56</v>
      </c>
      <c r="AL73" s="223"/>
    </row>
    <row r="74" spans="29:38" ht="18" customHeight="1" x14ac:dyDescent="0.25">
      <c r="AJ74" s="72">
        <f>COUNTIF($D$31:$AH$31,"remo")</f>
        <v>0</v>
      </c>
      <c r="AK74" s="10" t="s">
        <v>57</v>
      </c>
      <c r="AL74" s="223"/>
    </row>
    <row r="75" spans="29:38" ht="18" customHeight="1" x14ac:dyDescent="0.25">
      <c r="AJ75" s="72">
        <f>COUNTIF($D$31:$AH$31,"surfing")</f>
        <v>0</v>
      </c>
      <c r="AK75" s="10" t="s">
        <v>58</v>
      </c>
      <c r="AL75" s="223"/>
    </row>
    <row r="76" spans="29:38" ht="18" customHeight="1" x14ac:dyDescent="0.25">
      <c r="AC76" s="14"/>
      <c r="AJ76" s="72">
        <f>COUNTIF($D$31:$AH$31,"vela")</f>
        <v>0</v>
      </c>
      <c r="AK76" s="10" t="s">
        <v>59</v>
      </c>
      <c r="AL76" s="223"/>
    </row>
    <row r="77" spans="29:38" ht="18" customHeight="1" x14ac:dyDescent="0.25">
      <c r="AC77" s="14"/>
      <c r="AJ77" s="72">
        <f>COUNTIF($D$31:$AH$31,"atletismo")</f>
        <v>0</v>
      </c>
      <c r="AK77" s="10" t="s">
        <v>60</v>
      </c>
      <c r="AL77" s="223"/>
    </row>
    <row r="78" spans="29:38" ht="18" customHeight="1" x14ac:dyDescent="0.25">
      <c r="AC78" s="14"/>
      <c r="AJ78" s="72">
        <f>COUNTIF($D$31:$AH$31,"canoagem e surfing")</f>
        <v>9</v>
      </c>
      <c r="AK78" s="10" t="s">
        <v>61</v>
      </c>
      <c r="AL78" s="223"/>
    </row>
    <row r="79" spans="29:38" ht="18" customHeight="1" x14ac:dyDescent="0.25">
      <c r="AJ79" s="72">
        <f>COUNTIF($D$31:$AH$31,"canoagem e vela")</f>
        <v>4</v>
      </c>
      <c r="AK79" s="10" t="s">
        <v>62</v>
      </c>
      <c r="AL79" s="223"/>
    </row>
    <row r="80" spans="29:38" ht="18" customHeight="1" x14ac:dyDescent="0.25">
      <c r="AC80" s="61"/>
      <c r="AJ80" s="72">
        <f>COUNTIF($D$31:$AH$31,"remo e surfing")</f>
        <v>0</v>
      </c>
      <c r="AK80" s="10" t="s">
        <v>63</v>
      </c>
      <c r="AL80" s="223"/>
    </row>
    <row r="81" spans="29:38" ht="18" customHeight="1" x14ac:dyDescent="0.25">
      <c r="AC81" s="61"/>
      <c r="AJ81" s="72">
        <f>COUNTIF($D$31:$AH$31,"remo e vela")</f>
        <v>0</v>
      </c>
      <c r="AK81" s="10" t="s">
        <v>64</v>
      </c>
      <c r="AL81" s="223"/>
    </row>
    <row r="82" spans="29:38" ht="18" customHeight="1" x14ac:dyDescent="0.25">
      <c r="AC82" s="61"/>
      <c r="AJ82" s="72">
        <f>COUNTIF($D$31:$AH$31,"surfing e vela")</f>
        <v>0</v>
      </c>
      <c r="AK82" s="10" t="s">
        <v>65</v>
      </c>
      <c r="AL82" s="223"/>
    </row>
    <row r="83" spans="29:38" ht="18" customHeight="1" x14ac:dyDescent="0.25">
      <c r="AC83" s="61"/>
      <c r="AJ83" s="72">
        <f>COUNTIF($D$31:$AH$31,"canoagem, remo e surfing")</f>
        <v>0</v>
      </c>
      <c r="AK83" s="10" t="s">
        <v>66</v>
      </c>
      <c r="AL83" s="223"/>
    </row>
    <row r="84" spans="29:38" ht="18" customHeight="1" x14ac:dyDescent="0.25">
      <c r="AC84" s="61"/>
      <c r="AJ84" s="72">
        <f>COUNTIF($D$31:$AH$31,"canoagem, remo e vela")</f>
        <v>0</v>
      </c>
      <c r="AK84" s="10" t="s">
        <v>67</v>
      </c>
      <c r="AL84" s="223"/>
    </row>
    <row r="85" spans="29:38" ht="18" customHeight="1" x14ac:dyDescent="0.25">
      <c r="AC85" s="61"/>
      <c r="AJ85" s="72">
        <f>COUNTIF($D$31:$AH$31,"remo, surfing e vela")</f>
        <v>0</v>
      </c>
      <c r="AK85" s="10" t="s">
        <v>68</v>
      </c>
      <c r="AL85" s="223"/>
    </row>
    <row r="86" spans="29:38" ht="18" customHeight="1" thickBot="1" x14ac:dyDescent="0.3">
      <c r="AC86" s="61"/>
      <c r="AJ86" s="82">
        <f>COUNTIF($D$31:$AH$31,"canoagem, remo, surfing e vela")</f>
        <v>0</v>
      </c>
      <c r="AK86" s="93" t="s">
        <v>69</v>
      </c>
      <c r="AL86" s="223"/>
    </row>
    <row r="87" spans="29:38" ht="18" customHeight="1" x14ac:dyDescent="0.25">
      <c r="AJ87" s="25">
        <f>SUM(D32:AH32)</f>
        <v>47</v>
      </c>
      <c r="AK87" s="89" t="s">
        <v>233</v>
      </c>
      <c r="AL87" s="230" t="s">
        <v>20</v>
      </c>
    </row>
    <row r="88" spans="29:38" ht="18" customHeight="1" thickBot="1" x14ac:dyDescent="0.3">
      <c r="AJ88" s="90">
        <f>COUNTA(D34:AH41)</f>
        <v>47</v>
      </c>
      <c r="AK88" s="91" t="s">
        <v>237</v>
      </c>
      <c r="AL88" s="231"/>
    </row>
    <row r="89" spans="29:38" ht="18" customHeight="1" thickBot="1" x14ac:dyDescent="0.3">
      <c r="AJ89" s="98">
        <f>COUNTA(D32:AH32)</f>
        <v>13</v>
      </c>
      <c r="AK89" s="215" t="s">
        <v>51</v>
      </c>
      <c r="AL89" s="216"/>
    </row>
    <row r="90" spans="29:38" ht="18" customHeight="1" x14ac:dyDescent="0.25">
      <c r="AJ90" s="94">
        <f>AJ57/AJ89</f>
        <v>30.846153846153847</v>
      </c>
      <c r="AK90" s="95" t="s">
        <v>232</v>
      </c>
      <c r="AL90" s="62"/>
    </row>
    <row r="91" spans="29:38" ht="18" customHeight="1" x14ac:dyDescent="0.25">
      <c r="AJ91" s="55">
        <f>AJ88/AJ89</f>
        <v>3.6153846153846154</v>
      </c>
      <c r="AK91" s="56" t="s">
        <v>235</v>
      </c>
      <c r="AL91" s="232"/>
    </row>
    <row r="92" spans="29:38" ht="18" customHeight="1" x14ac:dyDescent="0.25">
      <c r="AJ92" s="55">
        <f>AJ88/AJ89</f>
        <v>3.6153846153846154</v>
      </c>
      <c r="AK92" s="57" t="s">
        <v>236</v>
      </c>
      <c r="AL92" s="232"/>
    </row>
    <row r="93" spans="29:38" ht="18" customHeight="1" x14ac:dyDescent="0.25">
      <c r="AJ93" s="55">
        <f>AJ57/AJ87</f>
        <v>8.5319148936170208</v>
      </c>
      <c r="AK93" s="56" t="s">
        <v>238</v>
      </c>
      <c r="AL93" s="62"/>
    </row>
  </sheetData>
  <mergeCells count="63">
    <mergeCell ref="A7:K7"/>
    <mergeCell ref="L7:N7"/>
    <mergeCell ref="O7:AB7"/>
    <mergeCell ref="AC7:AH7"/>
    <mergeCell ref="A5:AH5"/>
    <mergeCell ref="A6:K6"/>
    <mergeCell ref="L6:N6"/>
    <mergeCell ref="O6:AB6"/>
    <mergeCell ref="AC6:AH6"/>
    <mergeCell ref="A8:B9"/>
    <mergeCell ref="C8:C9"/>
    <mergeCell ref="D8:AH8"/>
    <mergeCell ref="AL8:AL12"/>
    <mergeCell ref="A10:A23"/>
    <mergeCell ref="B10:C10"/>
    <mergeCell ref="B11:C11"/>
    <mergeCell ref="B12:C12"/>
    <mergeCell ref="B13:C13"/>
    <mergeCell ref="AL13:AL14"/>
    <mergeCell ref="B14:C14"/>
    <mergeCell ref="B15:C15"/>
    <mergeCell ref="AL15:AL20"/>
    <mergeCell ref="B16:C16"/>
    <mergeCell ref="B17:C17"/>
    <mergeCell ref="B18:C18"/>
    <mergeCell ref="B19:C19"/>
    <mergeCell ref="B20:C20"/>
    <mergeCell ref="B21:C21"/>
    <mergeCell ref="AK21:AL21"/>
    <mergeCell ref="B22:C22"/>
    <mergeCell ref="AL22:AL24"/>
    <mergeCell ref="B23:C23"/>
    <mergeCell ref="D23:AH23"/>
    <mergeCell ref="A24:B24"/>
    <mergeCell ref="A25:A41"/>
    <mergeCell ref="B25:C25"/>
    <mergeCell ref="AL25:AL31"/>
    <mergeCell ref="B26:C26"/>
    <mergeCell ref="B27:C27"/>
    <mergeCell ref="B28:C28"/>
    <mergeCell ref="B29:C29"/>
    <mergeCell ref="B30:C30"/>
    <mergeCell ref="B31:C31"/>
    <mergeCell ref="B32:C32"/>
    <mergeCell ref="AL32:AL34"/>
    <mergeCell ref="B33:C33"/>
    <mergeCell ref="D33:AH33"/>
    <mergeCell ref="B34:C34"/>
    <mergeCell ref="B35:C35"/>
    <mergeCell ref="AL35:AL51"/>
    <mergeCell ref="B36:C36"/>
    <mergeCell ref="B37:C37"/>
    <mergeCell ref="B38:C38"/>
    <mergeCell ref="B39:C39"/>
    <mergeCell ref="AL87:AL88"/>
    <mergeCell ref="AK89:AL89"/>
    <mergeCell ref="AL91:AL92"/>
    <mergeCell ref="B40:C40"/>
    <mergeCell ref="B41:C41"/>
    <mergeCell ref="AL57:AL60"/>
    <mergeCell ref="AL61:AL66"/>
    <mergeCell ref="AL67:AL69"/>
    <mergeCell ref="AL70:AL86"/>
  </mergeCells>
  <conditionalFormatting sqref="D32:AH32">
    <cfRule type="containsBlanks" dxfId="9" priority="1">
      <formula>LEN(TRIM(D32))=0</formula>
    </cfRule>
  </conditionalFormatting>
  <pageMargins left="0.25" right="0.25" top="0.75" bottom="0.75" header="0.3" footer="0.3"/>
  <pageSetup paperSize="9" scale="46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59393" r:id="rId4">
          <objectPr defaultSize="0" autoPict="0" r:id="rId5">
            <anchor moveWithCells="1" sizeWithCells="1">
              <from>
                <xdr:col>28</xdr:col>
                <xdr:colOff>171450</xdr:colOff>
                <xdr:row>0</xdr:row>
                <xdr:rowOff>133350</xdr:rowOff>
              </from>
              <to>
                <xdr:col>32</xdr:col>
                <xdr:colOff>19050</xdr:colOff>
                <xdr:row>3</xdr:row>
                <xdr:rowOff>57150</xdr:rowOff>
              </to>
            </anchor>
          </objectPr>
        </oleObject>
      </mc:Choice>
      <mc:Fallback>
        <oleObject progId="Word.Picture.8" shapeId="59393" r:id="rId4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200-000000000000}">
          <x14:formula1>
            <xm:f>dados_1!$E$3:$E$19</xm:f>
          </x14:formula1>
          <xm:sqref>D21:AH21 D31:AH31</xm:sqref>
        </x14:dataValidation>
        <x14:dataValidation type="list" allowBlank="1" showInputMessage="1" showErrorMessage="1" xr:uid="{00000000-0002-0000-0200-000001000000}">
          <x14:formula1>
            <xm:f>dados_1!$B$26:$B$27</xm:f>
          </x14:formula1>
          <xm:sqref>D22:AH22</xm:sqref>
        </x14:dataValidation>
        <x14:dataValidation type="list" allowBlank="1" showInputMessage="1" showErrorMessage="1" xr:uid="{00000000-0002-0000-0200-000002000000}">
          <x14:formula1>
            <xm:f>dados_1!$B$22:$B$24</xm:f>
          </x14:formula1>
          <xm:sqref>D20:AH20</xm:sqref>
        </x14:dataValidation>
        <x14:dataValidation type="list" allowBlank="1" showInputMessage="1" showErrorMessage="1" xr:uid="{00000000-0002-0000-0200-000003000000}">
          <x14:formula1>
            <xm:f>dados_1!$B$13:$B$19</xm:f>
          </x14:formula1>
          <xm:sqref>D19:AH19</xm:sqref>
        </x14:dataValidation>
        <x14:dataValidation type="list" allowBlank="1" showInputMessage="1" showErrorMessage="1" xr:uid="{00000000-0002-0000-0200-000004000000}">
          <x14:formula1>
            <xm:f>dados_1!$B$9:$B$11</xm:f>
          </x14:formula1>
          <xm:sqref>D18:AH18 D30:AH30</xm:sqref>
        </x14:dataValidation>
        <x14:dataValidation type="list" allowBlank="1" showInputMessage="1" showErrorMessage="1" xr:uid="{00000000-0002-0000-0200-000005000000}">
          <x14:formula1>
            <xm:f>dados_1!$B$2:$B$7</xm:f>
          </x14:formula1>
          <xm:sqref>D17:AH17 D29:AH29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5:AL93"/>
  <sheetViews>
    <sheetView showGridLines="0" topLeftCell="A16" zoomScale="70" zoomScaleNormal="70" zoomScaleSheetLayoutView="70" workbookViewId="0">
      <selection activeCell="Q41" sqref="Q41"/>
    </sheetView>
  </sheetViews>
  <sheetFormatPr defaultColWidth="9.140625" defaultRowHeight="15" x14ac:dyDescent="0.25"/>
  <cols>
    <col min="1" max="1" width="6" style="8" customWidth="1"/>
    <col min="2" max="2" width="26.28515625" style="7" customWidth="1"/>
    <col min="3" max="3" width="4.5703125" style="7" customWidth="1"/>
    <col min="4" max="34" width="9.28515625" style="7" customWidth="1"/>
    <col min="35" max="35" width="7.28515625" style="6" bestFit="1" customWidth="1"/>
    <col min="36" max="36" width="8.28515625" style="21" bestFit="1" customWidth="1"/>
    <col min="37" max="37" width="54.5703125" style="21" bestFit="1" customWidth="1"/>
    <col min="38" max="38" width="21.42578125" style="21" bestFit="1" customWidth="1"/>
    <col min="39" max="16384" width="9.140625" style="7"/>
  </cols>
  <sheetData>
    <row r="5" spans="1:38" ht="30" customHeight="1" thickBot="1" x14ac:dyDescent="0.3">
      <c r="A5" s="248" t="s">
        <v>268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5"/>
      <c r="AJ5" s="1"/>
      <c r="AL5" s="1"/>
    </row>
    <row r="6" spans="1:38" ht="23.45" customHeight="1" thickBot="1" x14ac:dyDescent="0.3">
      <c r="A6" s="262" t="s">
        <v>88</v>
      </c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 t="s">
        <v>89</v>
      </c>
      <c r="M6" s="262"/>
      <c r="N6" s="262"/>
      <c r="O6" s="266" t="s">
        <v>239</v>
      </c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8"/>
      <c r="AC6" s="262" t="s">
        <v>52</v>
      </c>
      <c r="AD6" s="262"/>
      <c r="AE6" s="262"/>
      <c r="AF6" s="262"/>
      <c r="AG6" s="262"/>
      <c r="AH6" s="262"/>
      <c r="AI6" s="59"/>
      <c r="AJ6" s="59"/>
      <c r="AK6" s="104" t="s">
        <v>18</v>
      </c>
      <c r="AL6" s="1"/>
    </row>
    <row r="7" spans="1:38" ht="29.25" customHeight="1" thickBot="1" x14ac:dyDescent="0.3">
      <c r="A7" s="276" t="str">
        <f>set!A7</f>
        <v>Escolas de Vagos GEPE 118971 UO 161070</v>
      </c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>
        <f>set!L7</f>
        <v>0</v>
      </c>
      <c r="M7" s="276"/>
      <c r="N7" s="276"/>
      <c r="O7" s="277">
        <f>set!O7</f>
        <v>0</v>
      </c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9"/>
      <c r="AC7" s="280" t="str">
        <f>set!AC7</f>
        <v>canoagem, remo e vela</v>
      </c>
      <c r="AD7" s="280"/>
      <c r="AE7" s="280"/>
      <c r="AF7" s="280"/>
      <c r="AG7" s="280"/>
      <c r="AH7" s="280"/>
      <c r="AI7" s="60"/>
      <c r="AJ7" s="1"/>
      <c r="AK7" s="103" t="s">
        <v>5</v>
      </c>
    </row>
    <row r="8" spans="1:38" ht="36" customHeight="1" x14ac:dyDescent="0.25">
      <c r="A8" s="252" t="s">
        <v>24</v>
      </c>
      <c r="B8" s="253"/>
      <c r="C8" s="252" t="s">
        <v>70</v>
      </c>
      <c r="D8" s="273" t="s">
        <v>1</v>
      </c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5"/>
      <c r="AI8" s="9"/>
      <c r="AJ8" s="25">
        <f>SUM($D$10:$AH$10)</f>
        <v>0</v>
      </c>
      <c r="AK8" s="89" t="s">
        <v>80</v>
      </c>
      <c r="AL8" s="256" t="s">
        <v>34</v>
      </c>
    </row>
    <row r="9" spans="1:38" ht="25.5" customHeight="1" thickBot="1" x14ac:dyDescent="0.3">
      <c r="A9" s="254"/>
      <c r="B9" s="255"/>
      <c r="C9" s="254"/>
      <c r="D9" s="28">
        <v>1</v>
      </c>
      <c r="E9" s="28">
        <v>2</v>
      </c>
      <c r="F9" s="28">
        <v>3</v>
      </c>
      <c r="G9" s="28">
        <v>4</v>
      </c>
      <c r="H9" s="28">
        <v>5</v>
      </c>
      <c r="I9" s="28">
        <v>6</v>
      </c>
      <c r="J9" s="28">
        <v>7</v>
      </c>
      <c r="K9" s="28">
        <v>8</v>
      </c>
      <c r="L9" s="28">
        <v>9</v>
      </c>
      <c r="M9" s="28">
        <v>10</v>
      </c>
      <c r="N9" s="28">
        <v>11</v>
      </c>
      <c r="O9" s="28">
        <v>12</v>
      </c>
      <c r="P9" s="28">
        <v>13</v>
      </c>
      <c r="Q9" s="28">
        <v>14</v>
      </c>
      <c r="R9" s="28">
        <v>15</v>
      </c>
      <c r="S9" s="28">
        <v>16</v>
      </c>
      <c r="T9" s="28">
        <v>17</v>
      </c>
      <c r="U9" s="28">
        <v>18</v>
      </c>
      <c r="V9" s="28">
        <v>19</v>
      </c>
      <c r="W9" s="28">
        <v>20</v>
      </c>
      <c r="X9" s="28">
        <v>21</v>
      </c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11"/>
      <c r="AJ9" s="26">
        <f>SUM($D$11:$AH$11)</f>
        <v>0</v>
      </c>
      <c r="AK9" s="2" t="s">
        <v>81</v>
      </c>
      <c r="AL9" s="257"/>
    </row>
    <row r="10" spans="1:38" ht="24.95" customHeight="1" x14ac:dyDescent="0.25">
      <c r="A10" s="244" t="s">
        <v>5</v>
      </c>
      <c r="B10" s="251" t="s">
        <v>80</v>
      </c>
      <c r="C10" s="241"/>
      <c r="D10" s="142">
        <f>SUM(D11:D12)</f>
        <v>0</v>
      </c>
      <c r="E10" s="142">
        <f t="shared" ref="E10:G10" si="0">SUM(E11:E12)</f>
        <v>0</v>
      </c>
      <c r="F10" s="142"/>
      <c r="G10" s="142">
        <f t="shared" si="0"/>
        <v>0</v>
      </c>
      <c r="H10" s="142">
        <f t="shared" ref="H10:AH10" si="1">SUM(H11:H12)</f>
        <v>0</v>
      </c>
      <c r="I10" s="142">
        <f t="shared" si="1"/>
        <v>0</v>
      </c>
      <c r="J10" s="142">
        <f t="shared" si="1"/>
        <v>0</v>
      </c>
      <c r="K10" s="142">
        <f t="shared" si="1"/>
        <v>0</v>
      </c>
      <c r="L10" s="142">
        <f t="shared" si="1"/>
        <v>0</v>
      </c>
      <c r="M10" s="142">
        <f>SUM(M11:M12)</f>
        <v>0</v>
      </c>
      <c r="N10" s="142">
        <f t="shared" ref="N10:P10" si="2">SUM(N11:N12)</f>
        <v>0</v>
      </c>
      <c r="O10" s="142">
        <f t="shared" si="2"/>
        <v>0</v>
      </c>
      <c r="P10" s="142">
        <f t="shared" si="2"/>
        <v>0</v>
      </c>
      <c r="Q10" s="142">
        <f t="shared" si="1"/>
        <v>0</v>
      </c>
      <c r="R10" s="142">
        <f t="shared" si="1"/>
        <v>0</v>
      </c>
      <c r="S10" s="142">
        <f t="shared" si="1"/>
        <v>0</v>
      </c>
      <c r="T10" s="142">
        <f t="shared" si="1"/>
        <v>0</v>
      </c>
      <c r="U10" s="142">
        <f t="shared" si="1"/>
        <v>0</v>
      </c>
      <c r="V10" s="142">
        <f>SUM(V11:V12)</f>
        <v>0</v>
      </c>
      <c r="W10" s="142">
        <f t="shared" ref="W10:Y10" si="3">SUM(W11:W12)</f>
        <v>0</v>
      </c>
      <c r="X10" s="142">
        <f t="shared" si="3"/>
        <v>0</v>
      </c>
      <c r="Y10" s="142">
        <f t="shared" si="3"/>
        <v>0</v>
      </c>
      <c r="Z10" s="142">
        <f t="shared" si="1"/>
        <v>0</v>
      </c>
      <c r="AA10" s="142">
        <f t="shared" si="1"/>
        <v>0</v>
      </c>
      <c r="AB10" s="142">
        <f t="shared" si="1"/>
        <v>0</v>
      </c>
      <c r="AC10" s="142">
        <f t="shared" si="1"/>
        <v>0</v>
      </c>
      <c r="AD10" s="142">
        <f t="shared" si="1"/>
        <v>0</v>
      </c>
      <c r="AE10" s="142">
        <f t="shared" si="1"/>
        <v>0</v>
      </c>
      <c r="AF10" s="142">
        <f t="shared" si="1"/>
        <v>0</v>
      </c>
      <c r="AG10" s="142">
        <f t="shared" si="1"/>
        <v>0</v>
      </c>
      <c r="AH10" s="142">
        <f t="shared" si="1"/>
        <v>0</v>
      </c>
      <c r="AI10" s="12"/>
      <c r="AJ10" s="26">
        <f>SUM($D$12:$AH$12)</f>
        <v>0</v>
      </c>
      <c r="AK10" s="2" t="s">
        <v>82</v>
      </c>
      <c r="AL10" s="257"/>
    </row>
    <row r="11" spans="1:38" ht="24.95" customHeight="1" x14ac:dyDescent="0.25">
      <c r="A11" s="245"/>
      <c r="B11" s="239" t="s">
        <v>81</v>
      </c>
      <c r="C11" s="240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12"/>
      <c r="AJ11" s="26">
        <f>SUM($D$13:$AH$13)</f>
        <v>0</v>
      </c>
      <c r="AK11" s="2" t="s">
        <v>84</v>
      </c>
      <c r="AL11" s="257"/>
    </row>
    <row r="12" spans="1:38" ht="24.95" customHeight="1" thickBot="1" x14ac:dyDescent="0.3">
      <c r="A12" s="245"/>
      <c r="B12" s="239" t="s">
        <v>82</v>
      </c>
      <c r="C12" s="240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12"/>
      <c r="AJ12" s="90">
        <f>SUM($D$14:$AH$14)</f>
        <v>0</v>
      </c>
      <c r="AK12" s="91" t="s">
        <v>50</v>
      </c>
      <c r="AL12" s="258"/>
    </row>
    <row r="13" spans="1:38" ht="24.95" customHeight="1" x14ac:dyDescent="0.25">
      <c r="A13" s="245"/>
      <c r="B13" s="242" t="s">
        <v>84</v>
      </c>
      <c r="C13" s="242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12"/>
      <c r="AJ13" s="96">
        <f>SUM($D$15:$AH$15)</f>
        <v>0</v>
      </c>
      <c r="AK13" s="63" t="s">
        <v>7</v>
      </c>
      <c r="AL13" s="249" t="s">
        <v>20</v>
      </c>
    </row>
    <row r="14" spans="1:38" ht="24.95" customHeight="1" thickBot="1" x14ac:dyDescent="0.3">
      <c r="A14" s="245"/>
      <c r="B14" s="239" t="s">
        <v>50</v>
      </c>
      <c r="C14" s="240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12"/>
      <c r="AJ14" s="97">
        <f>SUM($D$16:$AH$16)</f>
        <v>0</v>
      </c>
      <c r="AK14" s="27" t="s">
        <v>19</v>
      </c>
      <c r="AL14" s="250"/>
    </row>
    <row r="15" spans="1:38" ht="24.95" customHeight="1" x14ac:dyDescent="0.25">
      <c r="A15" s="245"/>
      <c r="B15" s="242" t="s">
        <v>7</v>
      </c>
      <c r="C15" s="24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12"/>
      <c r="AJ15" s="25">
        <f>COUNTIF($D$17:$AH$17,"1º ciclo")</f>
        <v>0</v>
      </c>
      <c r="AK15" s="89" t="s">
        <v>10</v>
      </c>
      <c r="AL15" s="256" t="s">
        <v>21</v>
      </c>
    </row>
    <row r="16" spans="1:38" ht="24.95" customHeight="1" x14ac:dyDescent="0.25">
      <c r="A16" s="245"/>
      <c r="B16" s="242" t="s">
        <v>229</v>
      </c>
      <c r="C16" s="242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12"/>
      <c r="AJ16" s="26">
        <f>COUNTIF($D$17:$AH$17,"2º ciclo")</f>
        <v>0</v>
      </c>
      <c r="AK16" s="2" t="s">
        <v>11</v>
      </c>
      <c r="AL16" s="257"/>
    </row>
    <row r="17" spans="1:38" ht="24.95" customHeight="1" x14ac:dyDescent="0.25">
      <c r="A17" s="245"/>
      <c r="B17" s="242" t="s">
        <v>21</v>
      </c>
      <c r="C17" s="242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12"/>
      <c r="AJ17" s="26">
        <f>COUNTIF($D$17:$AH$17,"3º ciclo")</f>
        <v>0</v>
      </c>
      <c r="AK17" s="2" t="s">
        <v>12</v>
      </c>
      <c r="AL17" s="257"/>
    </row>
    <row r="18" spans="1:38" ht="24.95" customHeight="1" x14ac:dyDescent="0.25">
      <c r="A18" s="245"/>
      <c r="B18" s="242" t="s">
        <v>6</v>
      </c>
      <c r="C18" s="242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11"/>
      <c r="AJ18" s="26">
        <f>COUNTIF($D$17:$AH$17,"secundário")</f>
        <v>0</v>
      </c>
      <c r="AK18" s="2" t="s">
        <v>87</v>
      </c>
      <c r="AL18" s="257"/>
    </row>
    <row r="19" spans="1:38" ht="24.75" customHeight="1" x14ac:dyDescent="0.25">
      <c r="A19" s="245"/>
      <c r="B19" s="242" t="s">
        <v>32</v>
      </c>
      <c r="C19" s="242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11"/>
      <c r="AJ19" s="26">
        <f>COUNTIF($D$17:$AH$17,"profissional")</f>
        <v>0</v>
      </c>
      <c r="AK19" s="2" t="s">
        <v>85</v>
      </c>
      <c r="AL19" s="257"/>
    </row>
    <row r="20" spans="1:38" ht="24.95" customHeight="1" thickBot="1" x14ac:dyDescent="0.3">
      <c r="A20" s="245"/>
      <c r="B20" s="239" t="s">
        <v>71</v>
      </c>
      <c r="C20" s="240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11"/>
      <c r="AJ20" s="90">
        <f>COUNTIF($D$17:$AH$17,"vários")</f>
        <v>0</v>
      </c>
      <c r="AK20" s="91" t="s">
        <v>241</v>
      </c>
      <c r="AL20" s="258"/>
    </row>
    <row r="21" spans="1:38" ht="50.25" customHeight="1" thickBot="1" x14ac:dyDescent="0.3">
      <c r="A21" s="245"/>
      <c r="B21" s="239" t="s">
        <v>74</v>
      </c>
      <c r="C21" s="240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11"/>
      <c r="AJ21" s="100">
        <f>COUNTA($D$15:$AH$15)</f>
        <v>0</v>
      </c>
      <c r="AK21" s="213" t="s">
        <v>22</v>
      </c>
      <c r="AL21" s="214"/>
    </row>
    <row r="22" spans="1:38" ht="24.95" customHeight="1" thickBot="1" x14ac:dyDescent="0.3">
      <c r="A22" s="245"/>
      <c r="B22" s="247" t="s">
        <v>37</v>
      </c>
      <c r="C22" s="2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12"/>
      <c r="AJ22" s="25">
        <f>COUNTIF($D$18:$AH$18,"Sede")</f>
        <v>0</v>
      </c>
      <c r="AK22" s="89" t="s">
        <v>8</v>
      </c>
      <c r="AL22" s="225" t="s">
        <v>6</v>
      </c>
    </row>
    <row r="23" spans="1:38" ht="51" customHeight="1" x14ac:dyDescent="0.25">
      <c r="A23" s="245"/>
      <c r="B23" s="235" t="s">
        <v>49</v>
      </c>
      <c r="C23" s="236"/>
      <c r="D23" s="217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9"/>
      <c r="AI23" s="13"/>
      <c r="AJ23" s="26">
        <f>COUNTIF($D$18:$AH$18,"Outro")</f>
        <v>0</v>
      </c>
      <c r="AK23" s="2" t="s">
        <v>9</v>
      </c>
      <c r="AL23" s="224"/>
    </row>
    <row r="24" spans="1:38" ht="39" customHeight="1" thickBot="1" x14ac:dyDescent="0.3">
      <c r="A24" s="246" t="s">
        <v>24</v>
      </c>
      <c r="B24" s="246"/>
      <c r="C24" s="30" t="s">
        <v>70</v>
      </c>
      <c r="D24" s="28">
        <v>1</v>
      </c>
      <c r="E24" s="28">
        <v>2</v>
      </c>
      <c r="F24" s="28">
        <v>3</v>
      </c>
      <c r="G24" s="28">
        <v>4</v>
      </c>
      <c r="H24" s="28">
        <v>5</v>
      </c>
      <c r="I24" s="28">
        <v>6</v>
      </c>
      <c r="J24" s="28">
        <v>7</v>
      </c>
      <c r="K24" s="28">
        <v>8</v>
      </c>
      <c r="L24" s="28">
        <v>9</v>
      </c>
      <c r="M24" s="28">
        <v>10</v>
      </c>
      <c r="N24" s="28">
        <v>11</v>
      </c>
      <c r="O24" s="28">
        <v>12</v>
      </c>
      <c r="P24" s="28">
        <v>13</v>
      </c>
      <c r="Q24" s="28">
        <v>14</v>
      </c>
      <c r="R24" s="28">
        <v>15</v>
      </c>
      <c r="S24" s="28">
        <v>16</v>
      </c>
      <c r="T24" s="28">
        <v>17</v>
      </c>
      <c r="U24" s="28">
        <v>18</v>
      </c>
      <c r="V24" s="28">
        <v>19</v>
      </c>
      <c r="W24" s="28">
        <v>20</v>
      </c>
      <c r="X24" s="28">
        <v>21</v>
      </c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12"/>
      <c r="AJ24" s="90">
        <f>COUNTIF($D$18:$AH$18,"Vários")</f>
        <v>0</v>
      </c>
      <c r="AK24" s="91" t="s">
        <v>75</v>
      </c>
      <c r="AL24" s="226"/>
    </row>
    <row r="25" spans="1:38" ht="25.5" customHeight="1" x14ac:dyDescent="0.25">
      <c r="A25" s="243" t="s">
        <v>23</v>
      </c>
      <c r="B25" s="241" t="s">
        <v>80</v>
      </c>
      <c r="C25" s="241"/>
      <c r="D25" s="142">
        <f>SUM(D26:D27)</f>
        <v>0</v>
      </c>
      <c r="E25" s="142"/>
      <c r="F25" s="142">
        <v>20</v>
      </c>
      <c r="G25" s="142">
        <v>27</v>
      </c>
      <c r="H25" s="142">
        <f t="shared" ref="H25:AH25" si="4">SUM(H26:H27)</f>
        <v>0</v>
      </c>
      <c r="I25" s="142">
        <f t="shared" si="4"/>
        <v>0</v>
      </c>
      <c r="J25" s="142">
        <v>36</v>
      </c>
      <c r="K25" s="142">
        <f t="shared" si="4"/>
        <v>0</v>
      </c>
      <c r="L25" s="142">
        <f t="shared" si="4"/>
        <v>0</v>
      </c>
      <c r="M25" s="142">
        <v>13</v>
      </c>
      <c r="N25" s="142">
        <v>22</v>
      </c>
      <c r="O25" s="142">
        <f t="shared" ref="O25:P25" si="5">SUM(O26:O27)</f>
        <v>0</v>
      </c>
      <c r="P25" s="142">
        <f t="shared" si="5"/>
        <v>0</v>
      </c>
      <c r="Q25" s="142">
        <v>34</v>
      </c>
      <c r="R25" s="142">
        <f t="shared" si="4"/>
        <v>0</v>
      </c>
      <c r="S25" s="142">
        <f t="shared" si="4"/>
        <v>0</v>
      </c>
      <c r="T25" s="142">
        <v>14</v>
      </c>
      <c r="U25" s="142">
        <v>26</v>
      </c>
      <c r="V25" s="142">
        <f>SUM(V26:V27)</f>
        <v>0</v>
      </c>
      <c r="W25" s="142">
        <f t="shared" ref="W25:Y25" si="6">SUM(W26:W27)</f>
        <v>0</v>
      </c>
      <c r="X25" s="142">
        <f t="shared" si="6"/>
        <v>0</v>
      </c>
      <c r="Y25" s="142">
        <f t="shared" si="6"/>
        <v>0</v>
      </c>
      <c r="Z25" s="142">
        <f t="shared" si="4"/>
        <v>0</v>
      </c>
      <c r="AA25" s="142">
        <f t="shared" si="4"/>
        <v>0</v>
      </c>
      <c r="AB25" s="142">
        <f t="shared" si="4"/>
        <v>0</v>
      </c>
      <c r="AC25" s="142">
        <f t="shared" si="4"/>
        <v>0</v>
      </c>
      <c r="AD25" s="142">
        <f t="shared" si="4"/>
        <v>0</v>
      </c>
      <c r="AE25" s="142">
        <f t="shared" si="4"/>
        <v>0</v>
      </c>
      <c r="AF25" s="142">
        <f t="shared" si="4"/>
        <v>0</v>
      </c>
      <c r="AG25" s="142">
        <f t="shared" si="4"/>
        <v>0</v>
      </c>
      <c r="AH25" s="142">
        <f t="shared" si="4"/>
        <v>0</v>
      </c>
      <c r="AI25" s="12"/>
      <c r="AJ25" s="96">
        <f>COUNTIF($D$19:$AH$19,"V. Estudo")</f>
        <v>0</v>
      </c>
      <c r="AK25" s="77" t="s">
        <v>13</v>
      </c>
      <c r="AL25" s="221" t="s">
        <v>17</v>
      </c>
    </row>
    <row r="26" spans="1:38" ht="25.5" customHeight="1" x14ac:dyDescent="0.25">
      <c r="A26" s="243"/>
      <c r="B26" s="239" t="s">
        <v>81</v>
      </c>
      <c r="C26" s="240"/>
      <c r="D26" s="16"/>
      <c r="E26" s="16"/>
      <c r="F26" s="16">
        <v>8</v>
      </c>
      <c r="G26" s="16">
        <v>10</v>
      </c>
      <c r="H26" s="16"/>
      <c r="I26" s="16"/>
      <c r="J26" s="16">
        <v>17</v>
      </c>
      <c r="K26" s="16"/>
      <c r="L26" s="16"/>
      <c r="M26" s="16">
        <v>7</v>
      </c>
      <c r="N26" s="16">
        <v>10</v>
      </c>
      <c r="O26" s="16"/>
      <c r="P26" s="16"/>
      <c r="Q26" s="16">
        <v>17</v>
      </c>
      <c r="R26" s="16"/>
      <c r="S26" s="16"/>
      <c r="T26" s="16">
        <v>7</v>
      </c>
      <c r="U26" s="16">
        <v>11</v>
      </c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2"/>
      <c r="AJ26" s="26">
        <f>COUNTIF($D$19:$AH$19,"Curso profissional")</f>
        <v>0</v>
      </c>
      <c r="AK26" s="3" t="s">
        <v>14</v>
      </c>
      <c r="AL26" s="221"/>
    </row>
    <row r="27" spans="1:38" ht="25.5" customHeight="1" x14ac:dyDescent="0.25">
      <c r="A27" s="243"/>
      <c r="B27" s="239" t="s">
        <v>82</v>
      </c>
      <c r="C27" s="240"/>
      <c r="D27" s="16"/>
      <c r="E27" s="16"/>
      <c r="F27" s="16">
        <v>12</v>
      </c>
      <c r="G27" s="16">
        <v>17</v>
      </c>
      <c r="H27" s="16"/>
      <c r="I27" s="16"/>
      <c r="J27" s="16">
        <v>19</v>
      </c>
      <c r="K27" s="16"/>
      <c r="L27" s="16"/>
      <c r="M27" s="16">
        <v>6</v>
      </c>
      <c r="N27" s="16">
        <v>12</v>
      </c>
      <c r="O27" s="16"/>
      <c r="P27" s="16"/>
      <c r="Q27" s="16">
        <v>17</v>
      </c>
      <c r="R27" s="16"/>
      <c r="S27" s="16"/>
      <c r="T27" s="16">
        <v>7</v>
      </c>
      <c r="U27" s="16">
        <v>15</v>
      </c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2"/>
      <c r="AJ27" s="26">
        <f>COUNTIF($D$19:$AH$19,"Currículo Ed. Fís.")</f>
        <v>0</v>
      </c>
      <c r="AK27" s="3" t="s">
        <v>15</v>
      </c>
      <c r="AL27" s="221"/>
    </row>
    <row r="28" spans="1:38" ht="24.95" customHeight="1" x14ac:dyDescent="0.25">
      <c r="A28" s="243"/>
      <c r="B28" s="242" t="s">
        <v>84</v>
      </c>
      <c r="C28" s="242"/>
      <c r="D28" s="17"/>
      <c r="E28" s="17"/>
      <c r="F28" s="17">
        <v>0</v>
      </c>
      <c r="G28" s="17">
        <v>0</v>
      </c>
      <c r="H28" s="17"/>
      <c r="I28" s="17"/>
      <c r="J28" s="17">
        <v>0</v>
      </c>
      <c r="K28" s="17"/>
      <c r="L28" s="17"/>
      <c r="M28" s="17">
        <v>0</v>
      </c>
      <c r="N28" s="17">
        <v>0</v>
      </c>
      <c r="O28" s="17"/>
      <c r="P28" s="17"/>
      <c r="Q28" s="17">
        <v>0</v>
      </c>
      <c r="R28" s="17"/>
      <c r="S28" s="17"/>
      <c r="T28" s="17">
        <v>0</v>
      </c>
      <c r="U28" s="17">
        <v>0</v>
      </c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2"/>
      <c r="AJ28" s="26">
        <f>COUNTIF($D$19:$AH$19,"Flexib. Curricular")</f>
        <v>0</v>
      </c>
      <c r="AK28" s="3" t="s">
        <v>47</v>
      </c>
      <c r="AL28" s="221"/>
    </row>
    <row r="29" spans="1:38" ht="24.95" customHeight="1" x14ac:dyDescent="0.25">
      <c r="A29" s="243"/>
      <c r="B29" s="242" t="s">
        <v>21</v>
      </c>
      <c r="C29" s="242"/>
      <c r="D29" s="17"/>
      <c r="E29" s="17"/>
      <c r="F29" s="17" t="s">
        <v>46</v>
      </c>
      <c r="G29" s="17" t="s">
        <v>46</v>
      </c>
      <c r="H29" s="17"/>
      <c r="I29" s="17"/>
      <c r="J29" s="17" t="s">
        <v>25</v>
      </c>
      <c r="K29" s="17"/>
      <c r="L29" s="17"/>
      <c r="M29" s="17" t="s">
        <v>46</v>
      </c>
      <c r="N29" s="17" t="s">
        <v>46</v>
      </c>
      <c r="O29" s="17"/>
      <c r="P29" s="17"/>
      <c r="Q29" s="17" t="s">
        <v>25</v>
      </c>
      <c r="R29" s="17"/>
      <c r="S29" s="17"/>
      <c r="T29" s="17" t="s">
        <v>46</v>
      </c>
      <c r="U29" s="17" t="s">
        <v>46</v>
      </c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2"/>
      <c r="AJ29" s="26">
        <f>COUNTIF($D$19:$AH$19,"Ação Formação")</f>
        <v>0</v>
      </c>
      <c r="AK29" s="3" t="s">
        <v>40</v>
      </c>
      <c r="AL29" s="221"/>
    </row>
    <row r="30" spans="1:38" ht="24.95" customHeight="1" x14ac:dyDescent="0.25">
      <c r="A30" s="243"/>
      <c r="B30" s="247" t="s">
        <v>33</v>
      </c>
      <c r="C30" s="247"/>
      <c r="D30" s="18"/>
      <c r="E30" s="18"/>
      <c r="F30" s="18" t="s">
        <v>29</v>
      </c>
      <c r="G30" s="18" t="s">
        <v>29</v>
      </c>
      <c r="H30" s="18"/>
      <c r="I30" s="18"/>
      <c r="J30" s="18" t="s">
        <v>29</v>
      </c>
      <c r="K30" s="18"/>
      <c r="L30" s="18"/>
      <c r="M30" s="18" t="s">
        <v>29</v>
      </c>
      <c r="N30" s="18" t="s">
        <v>29</v>
      </c>
      <c r="O30" s="18"/>
      <c r="P30" s="18"/>
      <c r="Q30" s="18" t="s">
        <v>29</v>
      </c>
      <c r="R30" s="18"/>
      <c r="S30" s="18"/>
      <c r="T30" s="18" t="s">
        <v>29</v>
      </c>
      <c r="U30" s="18" t="s">
        <v>29</v>
      </c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2"/>
      <c r="AJ30" s="26">
        <f>COUNTIF($D$19:$AH$19,"Tutoria")</f>
        <v>0</v>
      </c>
      <c r="AK30" s="3" t="s">
        <v>79</v>
      </c>
      <c r="AL30" s="221"/>
    </row>
    <row r="31" spans="1:38" ht="24.95" customHeight="1" thickBot="1" x14ac:dyDescent="0.3">
      <c r="A31" s="243"/>
      <c r="B31" s="239" t="s">
        <v>74</v>
      </c>
      <c r="C31" s="240"/>
      <c r="D31" s="18"/>
      <c r="E31" s="18"/>
      <c r="F31" s="18" t="s">
        <v>61</v>
      </c>
      <c r="G31" s="18" t="s">
        <v>61</v>
      </c>
      <c r="H31" s="18"/>
      <c r="I31" s="18"/>
      <c r="J31" s="18" t="s">
        <v>62</v>
      </c>
      <c r="K31" s="18"/>
      <c r="L31" s="18"/>
      <c r="M31" s="18" t="s">
        <v>61</v>
      </c>
      <c r="N31" s="18" t="s">
        <v>62</v>
      </c>
      <c r="O31" s="18"/>
      <c r="P31" s="18"/>
      <c r="Q31" s="18" t="s">
        <v>61</v>
      </c>
      <c r="R31" s="18"/>
      <c r="S31" s="18"/>
      <c r="T31" s="18" t="s">
        <v>61</v>
      </c>
      <c r="U31" s="18" t="s">
        <v>61</v>
      </c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2"/>
      <c r="AJ31" s="97">
        <f>COUNTIF($D$19:$AH$19,"Outro")</f>
        <v>0</v>
      </c>
      <c r="AK31" s="78" t="s">
        <v>16</v>
      </c>
      <c r="AL31" s="221"/>
    </row>
    <row r="32" spans="1:38" ht="24.95" customHeight="1" x14ac:dyDescent="0.25">
      <c r="A32" s="243"/>
      <c r="B32" s="237" t="s">
        <v>234</v>
      </c>
      <c r="C32" s="238"/>
      <c r="D32" s="18"/>
      <c r="E32" s="18"/>
      <c r="F32" s="18">
        <v>2</v>
      </c>
      <c r="G32" s="18">
        <v>5</v>
      </c>
      <c r="H32" s="18"/>
      <c r="I32" s="18"/>
      <c r="J32" s="18">
        <v>5</v>
      </c>
      <c r="K32" s="18"/>
      <c r="L32" s="18"/>
      <c r="M32" s="18">
        <v>3</v>
      </c>
      <c r="N32" s="18">
        <v>5</v>
      </c>
      <c r="O32" s="18"/>
      <c r="P32" s="18"/>
      <c r="Q32" s="18">
        <v>5</v>
      </c>
      <c r="R32" s="18"/>
      <c r="S32" s="18"/>
      <c r="T32" s="18">
        <v>3</v>
      </c>
      <c r="U32" s="18">
        <v>5</v>
      </c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2"/>
      <c r="AJ32" s="25">
        <f>COUNTIF($D$20:$AH$20,"Manhã")</f>
        <v>0</v>
      </c>
      <c r="AK32" s="89" t="s">
        <v>76</v>
      </c>
      <c r="AL32" s="220" t="s">
        <v>71</v>
      </c>
    </row>
    <row r="33" spans="1:38" ht="31.5" customHeight="1" x14ac:dyDescent="0.25">
      <c r="A33" s="243"/>
      <c r="B33" s="241" t="s">
        <v>36</v>
      </c>
      <c r="C33" s="241"/>
      <c r="D33" s="234" t="s">
        <v>35</v>
      </c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A33" s="234"/>
      <c r="AB33" s="234"/>
      <c r="AC33" s="234"/>
      <c r="AD33" s="234"/>
      <c r="AE33" s="234"/>
      <c r="AF33" s="234"/>
      <c r="AG33" s="234"/>
      <c r="AH33" s="234"/>
      <c r="AI33" s="12"/>
      <c r="AJ33" s="26">
        <f>COUNTIF($D$20:$AH$20,"Tarde")</f>
        <v>0</v>
      </c>
      <c r="AK33" s="2" t="s">
        <v>77</v>
      </c>
      <c r="AL33" s="221"/>
    </row>
    <row r="34" spans="1:38" ht="24.95" customHeight="1" thickBot="1" x14ac:dyDescent="0.3">
      <c r="A34" s="243"/>
      <c r="B34" s="233" t="s">
        <v>274</v>
      </c>
      <c r="C34" s="233"/>
      <c r="D34" s="16"/>
      <c r="E34" s="29"/>
      <c r="F34" s="29"/>
      <c r="G34" s="29" t="s">
        <v>279</v>
      </c>
      <c r="H34" s="29"/>
      <c r="I34" s="29"/>
      <c r="J34" s="29" t="s">
        <v>279</v>
      </c>
      <c r="K34" s="29"/>
      <c r="L34" s="29"/>
      <c r="M34" s="29"/>
      <c r="N34" s="29" t="s">
        <v>279</v>
      </c>
      <c r="O34" s="29"/>
      <c r="P34" s="29"/>
      <c r="Q34" s="29"/>
      <c r="R34" s="29"/>
      <c r="S34" s="29"/>
      <c r="T34" s="29"/>
      <c r="U34" s="29" t="s">
        <v>279</v>
      </c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11"/>
      <c r="AJ34" s="90">
        <f>COUNTIF($D$20:$AH$20,"Todo o dia")</f>
        <v>0</v>
      </c>
      <c r="AK34" s="91" t="s">
        <v>78</v>
      </c>
      <c r="AL34" s="222"/>
    </row>
    <row r="35" spans="1:38" ht="24.95" customHeight="1" x14ac:dyDescent="0.25">
      <c r="A35" s="243"/>
      <c r="B35" s="233" t="s">
        <v>276</v>
      </c>
      <c r="C35" s="233"/>
      <c r="D35" s="19"/>
      <c r="E35" s="19"/>
      <c r="F35" s="19"/>
      <c r="G35" s="19" t="s">
        <v>279</v>
      </c>
      <c r="H35" s="19"/>
      <c r="I35" s="19"/>
      <c r="J35" s="19"/>
      <c r="K35" s="19"/>
      <c r="L35" s="19"/>
      <c r="M35" s="19"/>
      <c r="N35" s="19" t="s">
        <v>279</v>
      </c>
      <c r="O35" s="19"/>
      <c r="P35" s="19"/>
      <c r="Q35" s="19" t="s">
        <v>279</v>
      </c>
      <c r="R35" s="19"/>
      <c r="S35" s="19"/>
      <c r="T35" s="19"/>
      <c r="U35" s="19" t="s">
        <v>279</v>
      </c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2"/>
      <c r="AJ35" s="81">
        <f>COUNTIF($D$21:$AH$21,"atletismo")</f>
        <v>0</v>
      </c>
      <c r="AK35" s="92" t="s">
        <v>53</v>
      </c>
      <c r="AL35" s="223" t="s">
        <v>52</v>
      </c>
    </row>
    <row r="36" spans="1:38" ht="24.95" customHeight="1" x14ac:dyDescent="0.25">
      <c r="A36" s="243"/>
      <c r="B36" s="233" t="s">
        <v>278</v>
      </c>
      <c r="C36" s="233"/>
      <c r="D36" s="20"/>
      <c r="E36" s="20"/>
      <c r="F36" s="20" t="s">
        <v>279</v>
      </c>
      <c r="G36" s="20" t="s">
        <v>279</v>
      </c>
      <c r="H36" s="20"/>
      <c r="I36" s="20"/>
      <c r="J36" s="20"/>
      <c r="K36" s="20"/>
      <c r="L36" s="20"/>
      <c r="M36" s="20" t="s">
        <v>279</v>
      </c>
      <c r="N36" s="20" t="s">
        <v>279</v>
      </c>
      <c r="O36" s="20"/>
      <c r="P36" s="20"/>
      <c r="Q36" s="20"/>
      <c r="R36" s="20"/>
      <c r="S36" s="20"/>
      <c r="T36" s="20" t="s">
        <v>279</v>
      </c>
      <c r="U36" s="20" t="s">
        <v>279</v>
      </c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12"/>
      <c r="AJ36" s="72">
        <f>COUNTIF($D$21:$AH$21,"natação")</f>
        <v>0</v>
      </c>
      <c r="AK36" s="10" t="s">
        <v>54</v>
      </c>
      <c r="AL36" s="223"/>
    </row>
    <row r="37" spans="1:38" ht="24.95" customHeight="1" x14ac:dyDescent="0.25">
      <c r="A37" s="243"/>
      <c r="B37" s="233" t="s">
        <v>275</v>
      </c>
      <c r="C37" s="233"/>
      <c r="D37" s="19"/>
      <c r="E37" s="19"/>
      <c r="F37" s="19"/>
      <c r="G37" s="19" t="s">
        <v>279</v>
      </c>
      <c r="H37" s="19"/>
      <c r="I37" s="19"/>
      <c r="J37" s="19"/>
      <c r="K37" s="19"/>
      <c r="L37" s="19"/>
      <c r="M37" s="19"/>
      <c r="N37" s="19" t="s">
        <v>279</v>
      </c>
      <c r="O37" s="19"/>
      <c r="P37" s="19"/>
      <c r="Q37" s="19"/>
      <c r="R37" s="19"/>
      <c r="S37" s="19"/>
      <c r="T37" s="19"/>
      <c r="U37" s="19" t="s">
        <v>279</v>
      </c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2"/>
      <c r="AJ37" s="72">
        <f>COUNTIF($D$21:$AH$21,"golfe")</f>
        <v>0</v>
      </c>
      <c r="AK37" s="10" t="s">
        <v>55</v>
      </c>
      <c r="AL37" s="223"/>
    </row>
    <row r="38" spans="1:38" ht="24.95" customHeight="1" x14ac:dyDescent="0.25">
      <c r="A38" s="243"/>
      <c r="B38" s="233" t="s">
        <v>277</v>
      </c>
      <c r="C38" s="233"/>
      <c r="D38" s="19"/>
      <c r="E38" s="19"/>
      <c r="F38" s="19" t="s">
        <v>285</v>
      </c>
      <c r="G38" s="19" t="s">
        <v>279</v>
      </c>
      <c r="H38" s="19"/>
      <c r="I38" s="19"/>
      <c r="J38" s="19"/>
      <c r="K38" s="19"/>
      <c r="L38" s="19"/>
      <c r="M38" s="19" t="s">
        <v>279</v>
      </c>
      <c r="N38" s="19" t="s">
        <v>279</v>
      </c>
      <c r="O38" s="19"/>
      <c r="P38" s="19"/>
      <c r="Q38" s="19"/>
      <c r="R38" s="19"/>
      <c r="S38" s="19"/>
      <c r="T38" s="19" t="s">
        <v>279</v>
      </c>
      <c r="U38" s="19" t="s">
        <v>279</v>
      </c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2"/>
      <c r="AJ38" s="72">
        <f>COUNTIF($D$21:$AH$21,"canoagem")</f>
        <v>0</v>
      </c>
      <c r="AK38" s="10" t="s">
        <v>56</v>
      </c>
      <c r="AL38" s="223"/>
    </row>
    <row r="39" spans="1:38" ht="24.95" customHeight="1" x14ac:dyDescent="0.25">
      <c r="A39" s="243"/>
      <c r="B39" s="233" t="s">
        <v>283</v>
      </c>
      <c r="C39" s="233"/>
      <c r="D39" s="20"/>
      <c r="E39" s="20"/>
      <c r="F39" s="20"/>
      <c r="G39" s="20"/>
      <c r="H39" s="20"/>
      <c r="I39" s="20"/>
      <c r="J39" s="20" t="s">
        <v>279</v>
      </c>
      <c r="K39" s="20"/>
      <c r="L39" s="20"/>
      <c r="M39" s="20"/>
      <c r="N39" s="20"/>
      <c r="O39" s="20"/>
      <c r="P39" s="20"/>
      <c r="Q39" s="20" t="s">
        <v>279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15"/>
      <c r="AJ39" s="72">
        <f>COUNTIF($D$21:$AH$21,"remo")</f>
        <v>0</v>
      </c>
      <c r="AK39" s="10" t="s">
        <v>57</v>
      </c>
      <c r="AL39" s="223"/>
    </row>
    <row r="40" spans="1:38" ht="24.95" customHeight="1" x14ac:dyDescent="0.25">
      <c r="A40" s="243"/>
      <c r="B40" s="233" t="s">
        <v>284</v>
      </c>
      <c r="C40" s="233"/>
      <c r="D40" s="20"/>
      <c r="E40" s="20"/>
      <c r="F40" s="20"/>
      <c r="G40" s="20"/>
      <c r="H40" s="20"/>
      <c r="I40" s="20"/>
      <c r="J40" s="20" t="s">
        <v>279</v>
      </c>
      <c r="K40" s="20"/>
      <c r="L40" s="20"/>
      <c r="M40" s="20"/>
      <c r="N40" s="20"/>
      <c r="O40" s="20"/>
      <c r="P40" s="20"/>
      <c r="Q40" s="20" t="s">
        <v>285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12"/>
      <c r="AJ40" s="72">
        <f>COUNTIF($D$21:$AH$21,"surfing")</f>
        <v>0</v>
      </c>
      <c r="AK40" s="10" t="s">
        <v>58</v>
      </c>
      <c r="AL40" s="223"/>
    </row>
    <row r="41" spans="1:38" ht="24.95" customHeight="1" x14ac:dyDescent="0.25">
      <c r="A41" s="243"/>
      <c r="B41" s="233" t="s">
        <v>286</v>
      </c>
      <c r="C41" s="233"/>
      <c r="D41" s="20"/>
      <c r="E41" s="20"/>
      <c r="F41" s="20" t="s">
        <v>279</v>
      </c>
      <c r="G41" s="20" t="s">
        <v>279</v>
      </c>
      <c r="H41" s="20"/>
      <c r="I41" s="20"/>
      <c r="J41" s="20"/>
      <c r="K41" s="20"/>
      <c r="L41" s="20"/>
      <c r="M41" s="20" t="s">
        <v>279</v>
      </c>
      <c r="N41" s="20" t="s">
        <v>279</v>
      </c>
      <c r="O41" s="20"/>
      <c r="P41" s="20"/>
      <c r="Q41" s="20"/>
      <c r="R41" s="20"/>
      <c r="S41" s="20"/>
      <c r="T41" s="20" t="s">
        <v>279</v>
      </c>
      <c r="U41" s="20" t="s">
        <v>279</v>
      </c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J41" s="72">
        <f>COUNTIF($D$21:$AH$21,"vela")</f>
        <v>0</v>
      </c>
      <c r="AK41" s="10" t="s">
        <v>59</v>
      </c>
      <c r="AL41" s="223"/>
    </row>
    <row r="42" spans="1:38" ht="24.95" customHeight="1" x14ac:dyDescent="0.25">
      <c r="AJ42" s="72">
        <f>COUNTIF($D$21:$AH$21,"canoagem e remo")</f>
        <v>0</v>
      </c>
      <c r="AK42" s="10" t="s">
        <v>60</v>
      </c>
      <c r="AL42" s="223"/>
    </row>
    <row r="43" spans="1:38" ht="24.95" customHeight="1" x14ac:dyDescent="0.25">
      <c r="AJ43" s="72">
        <f>COUNTIF($D$21:$AH$21,"canoagem e surfing")</f>
        <v>0</v>
      </c>
      <c r="AK43" s="10" t="s">
        <v>61</v>
      </c>
      <c r="AL43" s="223"/>
    </row>
    <row r="44" spans="1:38" ht="21.75" customHeight="1" x14ac:dyDescent="0.25">
      <c r="AJ44" s="72">
        <f>COUNTIF($D$21:$AH$21,"canoagem e vela")</f>
        <v>0</v>
      </c>
      <c r="AK44" s="10" t="s">
        <v>62</v>
      </c>
      <c r="AL44" s="223"/>
    </row>
    <row r="45" spans="1:38" ht="21.75" customHeight="1" x14ac:dyDescent="0.25">
      <c r="AJ45" s="72">
        <f>COUNTIF($D$21:$AH$21,"remo e surfing")</f>
        <v>0</v>
      </c>
      <c r="AK45" s="10" t="s">
        <v>63</v>
      </c>
      <c r="AL45" s="223"/>
    </row>
    <row r="46" spans="1:38" ht="21.75" customHeight="1" x14ac:dyDescent="0.25">
      <c r="AJ46" s="72">
        <f>COUNTIF($D$21:$AH$21,"remo e vela")</f>
        <v>0</v>
      </c>
      <c r="AK46" s="10" t="s">
        <v>64</v>
      </c>
      <c r="AL46" s="223"/>
    </row>
    <row r="47" spans="1:38" ht="21.75" customHeight="1" x14ac:dyDescent="0.25">
      <c r="AJ47" s="72">
        <f>COUNTIF($D$21:$AH$21,"surfing e vela")</f>
        <v>0</v>
      </c>
      <c r="AK47" s="10" t="s">
        <v>65</v>
      </c>
      <c r="AL47" s="223"/>
    </row>
    <row r="48" spans="1:38" ht="21.75" customHeight="1" x14ac:dyDescent="0.25">
      <c r="AJ48" s="72">
        <f>COUNTIF($D$21:$AH$21,"canoagem, remo e surfing")</f>
        <v>0</v>
      </c>
      <c r="AK48" s="10" t="s">
        <v>66</v>
      </c>
      <c r="AL48" s="223"/>
    </row>
    <row r="49" spans="35:38" ht="21.75" customHeight="1" x14ac:dyDescent="0.25">
      <c r="AJ49" s="72">
        <f>COUNTIF($D$21:$AH$21,"canoagem, remo e vela")</f>
        <v>0</v>
      </c>
      <c r="AK49" s="10" t="s">
        <v>67</v>
      </c>
      <c r="AL49" s="223"/>
    </row>
    <row r="50" spans="35:38" ht="21.75" customHeight="1" x14ac:dyDescent="0.25">
      <c r="AJ50" s="72">
        <f>COUNTIF($D$21:$AH$21,"remo, surfing e vela")</f>
        <v>0</v>
      </c>
      <c r="AK50" s="10" t="s">
        <v>68</v>
      </c>
      <c r="AL50" s="223"/>
    </row>
    <row r="51" spans="35:38" ht="21.75" customHeight="1" x14ac:dyDescent="0.25">
      <c r="AJ51" s="72">
        <f>COUNTIF($D$21:$AH$21,"canoagem, remo, surfing e vela")</f>
        <v>0</v>
      </c>
      <c r="AK51" s="10" t="s">
        <v>69</v>
      </c>
      <c r="AL51" s="223"/>
    </row>
    <row r="52" spans="35:38" ht="21.75" customHeight="1" thickBot="1" x14ac:dyDescent="0.3">
      <c r="AJ52" s="90">
        <f>COUNTIF($D$22:$AG$22,"Sim")</f>
        <v>0</v>
      </c>
      <c r="AK52" s="101" t="s">
        <v>37</v>
      </c>
      <c r="AL52" s="102"/>
    </row>
    <row r="53" spans="35:38" ht="21.75" customHeight="1" x14ac:dyDescent="0.25">
      <c r="AJ53" s="99" t="e">
        <f>AJ8/AJ21</f>
        <v>#DIV/0!</v>
      </c>
      <c r="AK53" s="88" t="s">
        <v>230</v>
      </c>
    </row>
    <row r="54" spans="35:38" ht="21.75" customHeight="1" thickBot="1" x14ac:dyDescent="0.3">
      <c r="AJ54" s="52" t="e">
        <f>AJ13/AJ21</f>
        <v>#DIV/0!</v>
      </c>
      <c r="AK54" s="53" t="s">
        <v>231</v>
      </c>
    </row>
    <row r="55" spans="35:38" ht="21.75" customHeight="1" thickBot="1" x14ac:dyDescent="0.3"/>
    <row r="56" spans="35:38" ht="18" customHeight="1" thickBot="1" x14ac:dyDescent="0.3">
      <c r="AJ56" s="1"/>
      <c r="AK56" s="103" t="s">
        <v>23</v>
      </c>
      <c r="AL56" s="4"/>
    </row>
    <row r="57" spans="35:38" ht="18" customHeight="1" x14ac:dyDescent="0.25">
      <c r="AJ57" s="25">
        <f>SUM($D$25:$AH$25)</f>
        <v>192</v>
      </c>
      <c r="AK57" s="89" t="s">
        <v>80</v>
      </c>
      <c r="AL57" s="225" t="s">
        <v>34</v>
      </c>
    </row>
    <row r="58" spans="35:38" ht="18" customHeight="1" x14ac:dyDescent="0.25">
      <c r="AJ58" s="26">
        <f>SUM($D$26:$AH$26)</f>
        <v>87</v>
      </c>
      <c r="AK58" s="2" t="s">
        <v>81</v>
      </c>
      <c r="AL58" s="224"/>
    </row>
    <row r="59" spans="35:38" ht="18" customHeight="1" x14ac:dyDescent="0.25">
      <c r="AJ59" s="26">
        <f>SUM($D$27:$AH$27)</f>
        <v>105</v>
      </c>
      <c r="AK59" s="2" t="s">
        <v>82</v>
      </c>
      <c r="AL59" s="224"/>
    </row>
    <row r="60" spans="35:38" ht="18" customHeight="1" thickBot="1" x14ac:dyDescent="0.3">
      <c r="AJ60" s="90">
        <f>SUM($D$28:$AH$28)</f>
        <v>0</v>
      </c>
      <c r="AK60" s="91" t="s">
        <v>84</v>
      </c>
      <c r="AL60" s="226"/>
    </row>
    <row r="61" spans="35:38" ht="18" customHeight="1" x14ac:dyDescent="0.25">
      <c r="AI61" s="14"/>
      <c r="AJ61" s="96">
        <f>COUNTIF($D$29:$AH$29,"1º ciclo")</f>
        <v>2</v>
      </c>
      <c r="AK61" s="63" t="s">
        <v>10</v>
      </c>
      <c r="AL61" s="224" t="s">
        <v>21</v>
      </c>
    </row>
    <row r="62" spans="35:38" ht="18" customHeight="1" x14ac:dyDescent="0.25">
      <c r="AI62" s="14"/>
      <c r="AJ62" s="26">
        <f>COUNTIF($D$29:$AG$29,"2º ciclo")</f>
        <v>0</v>
      </c>
      <c r="AK62" s="2" t="s">
        <v>11</v>
      </c>
      <c r="AL62" s="224"/>
    </row>
    <row r="63" spans="35:38" ht="18" customHeight="1" x14ac:dyDescent="0.25">
      <c r="AI63" s="14"/>
      <c r="AJ63" s="26">
        <f>COUNTIF($D$29:$AG$29,"3º ciclo")</f>
        <v>0</v>
      </c>
      <c r="AK63" s="2" t="s">
        <v>12</v>
      </c>
      <c r="AL63" s="224"/>
    </row>
    <row r="64" spans="35:38" ht="18" customHeight="1" x14ac:dyDescent="0.25">
      <c r="AI64" s="14"/>
      <c r="AJ64" s="26">
        <f>COUNTIF($D$29:$AH$29,"secundário")</f>
        <v>0</v>
      </c>
      <c r="AK64" s="2" t="s">
        <v>87</v>
      </c>
      <c r="AL64" s="224"/>
    </row>
    <row r="65" spans="29:38" ht="18" customHeight="1" x14ac:dyDescent="0.25">
      <c r="AI65" s="14"/>
      <c r="AJ65" s="26">
        <f>COUNTIF($D$29:$AH$29,"Profissional")</f>
        <v>0</v>
      </c>
      <c r="AK65" s="2" t="s">
        <v>85</v>
      </c>
      <c r="AL65" s="224"/>
    </row>
    <row r="66" spans="29:38" ht="18" customHeight="1" thickBot="1" x14ac:dyDescent="0.3">
      <c r="AI66" s="14"/>
      <c r="AJ66" s="97">
        <f>COUNTIF($D$29:$AH$29,"Vários")</f>
        <v>6</v>
      </c>
      <c r="AK66" s="27" t="s">
        <v>86</v>
      </c>
      <c r="AL66" s="224"/>
    </row>
    <row r="67" spans="29:38" ht="18" customHeight="1" x14ac:dyDescent="0.25">
      <c r="AJ67" s="70">
        <f>COUNTIF($D$30:$AH$30,"Sede")</f>
        <v>8</v>
      </c>
      <c r="AK67" s="89" t="s">
        <v>8</v>
      </c>
      <c r="AL67" s="227" t="s">
        <v>6</v>
      </c>
    </row>
    <row r="68" spans="29:38" ht="18" customHeight="1" x14ac:dyDescent="0.25">
      <c r="AJ68" s="72">
        <f>COUNTIF($D$30:$AH$30,"Outro")</f>
        <v>0</v>
      </c>
      <c r="AK68" s="2" t="s">
        <v>9</v>
      </c>
      <c r="AL68" s="228"/>
    </row>
    <row r="69" spans="29:38" ht="18" customHeight="1" thickBot="1" x14ac:dyDescent="0.3">
      <c r="AJ69" s="73">
        <f>COUNTIF($D$30:$AH$30,"Vários")</f>
        <v>0</v>
      </c>
      <c r="AK69" s="91" t="s">
        <v>75</v>
      </c>
      <c r="AL69" s="229"/>
    </row>
    <row r="70" spans="29:38" ht="18" customHeight="1" x14ac:dyDescent="0.25">
      <c r="AJ70" s="81">
        <f>COUNTIF($D$31:$AH$31,"atletismo")</f>
        <v>0</v>
      </c>
      <c r="AK70" s="92" t="s">
        <v>53</v>
      </c>
      <c r="AL70" s="223" t="s">
        <v>52</v>
      </c>
    </row>
    <row r="71" spans="29:38" ht="18" customHeight="1" x14ac:dyDescent="0.25">
      <c r="AJ71" s="72">
        <f>COUNTIF($D$31:$AH$31,"natação")</f>
        <v>0</v>
      </c>
      <c r="AK71" s="10" t="s">
        <v>54</v>
      </c>
      <c r="AL71" s="223"/>
    </row>
    <row r="72" spans="29:38" ht="18" customHeight="1" x14ac:dyDescent="0.25">
      <c r="AJ72" s="72">
        <f>COUNTIF($D$31:$AH$31,"golfe")</f>
        <v>0</v>
      </c>
      <c r="AK72" s="10" t="s">
        <v>55</v>
      </c>
      <c r="AL72" s="223"/>
    </row>
    <row r="73" spans="29:38" ht="18" customHeight="1" x14ac:dyDescent="0.25">
      <c r="AJ73" s="72">
        <f>COUNTIF($D$31:$AH$31,"canoagem")</f>
        <v>0</v>
      </c>
      <c r="AK73" s="10" t="s">
        <v>56</v>
      </c>
      <c r="AL73" s="223"/>
    </row>
    <row r="74" spans="29:38" ht="18" customHeight="1" x14ac:dyDescent="0.25">
      <c r="AJ74" s="72">
        <f>COUNTIF($D$31:$AH$31,"remo")</f>
        <v>0</v>
      </c>
      <c r="AK74" s="10" t="s">
        <v>57</v>
      </c>
      <c r="AL74" s="223"/>
    </row>
    <row r="75" spans="29:38" ht="18" customHeight="1" x14ac:dyDescent="0.25">
      <c r="AJ75" s="72">
        <f>COUNTIF($D$31:$AH$31,"surfing")</f>
        <v>0</v>
      </c>
      <c r="AK75" s="10" t="s">
        <v>58</v>
      </c>
      <c r="AL75" s="223"/>
    </row>
    <row r="76" spans="29:38" ht="18" customHeight="1" x14ac:dyDescent="0.25">
      <c r="AC76" s="14"/>
      <c r="AJ76" s="72">
        <f>COUNTIF($D$31:$AH$31,"vela")</f>
        <v>0</v>
      </c>
      <c r="AK76" s="10" t="s">
        <v>59</v>
      </c>
      <c r="AL76" s="223"/>
    </row>
    <row r="77" spans="29:38" ht="18" customHeight="1" x14ac:dyDescent="0.25">
      <c r="AC77" s="14"/>
      <c r="AJ77" s="72">
        <f>COUNTIF($D$31:$AH$31,"atletismo")</f>
        <v>0</v>
      </c>
      <c r="AK77" s="10" t="s">
        <v>60</v>
      </c>
      <c r="AL77" s="223"/>
    </row>
    <row r="78" spans="29:38" ht="18" customHeight="1" x14ac:dyDescent="0.25">
      <c r="AC78" s="14"/>
      <c r="AJ78" s="72">
        <f>COUNTIF($D$31:$AH$31,"canoagem e surfing")</f>
        <v>6</v>
      </c>
      <c r="AK78" s="10" t="s">
        <v>61</v>
      </c>
      <c r="AL78" s="223"/>
    </row>
    <row r="79" spans="29:38" ht="18" customHeight="1" x14ac:dyDescent="0.25">
      <c r="AJ79" s="72">
        <f>COUNTIF($D$31:$AH$31,"canoagem e vela")</f>
        <v>2</v>
      </c>
      <c r="AK79" s="10" t="s">
        <v>62</v>
      </c>
      <c r="AL79" s="223"/>
    </row>
    <row r="80" spans="29:38" ht="18" customHeight="1" x14ac:dyDescent="0.25">
      <c r="AC80" s="61"/>
      <c r="AJ80" s="72">
        <f>COUNTIF($D$31:$AH$31,"remo e surfing")</f>
        <v>0</v>
      </c>
      <c r="AK80" s="10" t="s">
        <v>63</v>
      </c>
      <c r="AL80" s="223"/>
    </row>
    <row r="81" spans="29:38" ht="18" customHeight="1" x14ac:dyDescent="0.25">
      <c r="AC81" s="61"/>
      <c r="AJ81" s="72">
        <f>COUNTIF($D$31:$AH$31,"remo e vela")</f>
        <v>0</v>
      </c>
      <c r="AK81" s="10" t="s">
        <v>64</v>
      </c>
      <c r="AL81" s="223"/>
    </row>
    <row r="82" spans="29:38" ht="18" customHeight="1" x14ac:dyDescent="0.25">
      <c r="AC82" s="61"/>
      <c r="AJ82" s="72">
        <f>COUNTIF($D$31:$AH$31,"surfing e vela")</f>
        <v>0</v>
      </c>
      <c r="AK82" s="10" t="s">
        <v>65</v>
      </c>
      <c r="AL82" s="223"/>
    </row>
    <row r="83" spans="29:38" ht="18" customHeight="1" x14ac:dyDescent="0.25">
      <c r="AC83" s="61"/>
      <c r="AJ83" s="72">
        <f>COUNTIF($D$31:$AH$31,"canoagem, remo e surfing")</f>
        <v>0</v>
      </c>
      <c r="AK83" s="10" t="s">
        <v>66</v>
      </c>
      <c r="AL83" s="223"/>
    </row>
    <row r="84" spans="29:38" ht="18" customHeight="1" x14ac:dyDescent="0.25">
      <c r="AC84" s="61"/>
      <c r="AJ84" s="72">
        <f>COUNTIF($D$31:$AH$31,"canoagem, remo e vela")</f>
        <v>0</v>
      </c>
      <c r="AK84" s="10" t="s">
        <v>67</v>
      </c>
      <c r="AL84" s="223"/>
    </row>
    <row r="85" spans="29:38" ht="18" customHeight="1" x14ac:dyDescent="0.25">
      <c r="AC85" s="61"/>
      <c r="AJ85" s="72">
        <f>COUNTIF($D$31:$AH$31,"remo, surfing e vela")</f>
        <v>0</v>
      </c>
      <c r="AK85" s="10" t="s">
        <v>68</v>
      </c>
      <c r="AL85" s="223"/>
    </row>
    <row r="86" spans="29:38" ht="18" customHeight="1" thickBot="1" x14ac:dyDescent="0.3">
      <c r="AC86" s="61"/>
      <c r="AJ86" s="82">
        <f>COUNTIF($D$31:$AH$31,"canoagem, remo, surfing e vela")</f>
        <v>0</v>
      </c>
      <c r="AK86" s="93" t="s">
        <v>69</v>
      </c>
      <c r="AL86" s="223"/>
    </row>
    <row r="87" spans="29:38" ht="18" customHeight="1" x14ac:dyDescent="0.25">
      <c r="AJ87" s="25">
        <f>SUM(D32:AH32)</f>
        <v>33</v>
      </c>
      <c r="AK87" s="89" t="s">
        <v>233</v>
      </c>
      <c r="AL87" s="230" t="s">
        <v>20</v>
      </c>
    </row>
    <row r="88" spans="29:38" ht="18" customHeight="1" thickBot="1" x14ac:dyDescent="0.3">
      <c r="AJ88" s="90">
        <f>COUNTA(D34:AH41)</f>
        <v>33</v>
      </c>
      <c r="AK88" s="91" t="s">
        <v>237</v>
      </c>
      <c r="AL88" s="231"/>
    </row>
    <row r="89" spans="29:38" ht="18" customHeight="1" thickBot="1" x14ac:dyDescent="0.3">
      <c r="AJ89" s="98">
        <f>COUNTA(D32:AH32)</f>
        <v>8</v>
      </c>
      <c r="AK89" s="215" t="s">
        <v>51</v>
      </c>
      <c r="AL89" s="216"/>
    </row>
    <row r="90" spans="29:38" ht="18" customHeight="1" x14ac:dyDescent="0.25">
      <c r="AJ90" s="94">
        <f>AJ57/AJ89</f>
        <v>24</v>
      </c>
      <c r="AK90" s="95" t="s">
        <v>232</v>
      </c>
      <c r="AL90" s="62"/>
    </row>
    <row r="91" spans="29:38" ht="18" customHeight="1" x14ac:dyDescent="0.25">
      <c r="AJ91" s="55">
        <f>AJ88/AJ89</f>
        <v>4.125</v>
      </c>
      <c r="AK91" s="56" t="s">
        <v>235</v>
      </c>
      <c r="AL91" s="232"/>
    </row>
    <row r="92" spans="29:38" ht="18" customHeight="1" x14ac:dyDescent="0.25">
      <c r="AJ92" s="55">
        <f>AJ88/AJ89</f>
        <v>4.125</v>
      </c>
      <c r="AK92" s="57" t="s">
        <v>236</v>
      </c>
      <c r="AL92" s="232"/>
    </row>
    <row r="93" spans="29:38" ht="18" customHeight="1" x14ac:dyDescent="0.25">
      <c r="AJ93" s="55">
        <f>AJ57/AJ87</f>
        <v>5.8181818181818183</v>
      </c>
      <c r="AK93" s="56" t="s">
        <v>238</v>
      </c>
      <c r="AL93" s="62"/>
    </row>
  </sheetData>
  <mergeCells count="63">
    <mergeCell ref="A7:K7"/>
    <mergeCell ref="L7:N7"/>
    <mergeCell ref="O7:AB7"/>
    <mergeCell ref="AC7:AH7"/>
    <mergeCell ref="A5:AH5"/>
    <mergeCell ref="A6:K6"/>
    <mergeCell ref="L6:N6"/>
    <mergeCell ref="O6:AB6"/>
    <mergeCell ref="AC6:AH6"/>
    <mergeCell ref="A8:B9"/>
    <mergeCell ref="C8:C9"/>
    <mergeCell ref="D8:AH8"/>
    <mergeCell ref="AL8:AL12"/>
    <mergeCell ref="A10:A23"/>
    <mergeCell ref="B10:C10"/>
    <mergeCell ref="B11:C11"/>
    <mergeCell ref="B12:C12"/>
    <mergeCell ref="B13:C13"/>
    <mergeCell ref="AL13:AL14"/>
    <mergeCell ref="B14:C14"/>
    <mergeCell ref="B15:C15"/>
    <mergeCell ref="AL15:AL20"/>
    <mergeCell ref="B16:C16"/>
    <mergeCell ref="B17:C17"/>
    <mergeCell ref="B18:C18"/>
    <mergeCell ref="B19:C19"/>
    <mergeCell ref="B20:C20"/>
    <mergeCell ref="B21:C21"/>
    <mergeCell ref="AK21:AL21"/>
    <mergeCell ref="B22:C22"/>
    <mergeCell ref="AL22:AL24"/>
    <mergeCell ref="B23:C23"/>
    <mergeCell ref="D23:AH23"/>
    <mergeCell ref="A24:B24"/>
    <mergeCell ref="A25:A41"/>
    <mergeCell ref="B25:C25"/>
    <mergeCell ref="AL25:AL31"/>
    <mergeCell ref="B26:C26"/>
    <mergeCell ref="B27:C27"/>
    <mergeCell ref="B28:C28"/>
    <mergeCell ref="B29:C29"/>
    <mergeCell ref="B30:C30"/>
    <mergeCell ref="B31:C31"/>
    <mergeCell ref="B32:C32"/>
    <mergeCell ref="AL32:AL34"/>
    <mergeCell ref="B33:C33"/>
    <mergeCell ref="D33:AH33"/>
    <mergeCell ref="B34:C34"/>
    <mergeCell ref="B35:C35"/>
    <mergeCell ref="AL35:AL51"/>
    <mergeCell ref="B36:C36"/>
    <mergeCell ref="B37:C37"/>
    <mergeCell ref="B38:C38"/>
    <mergeCell ref="B39:C39"/>
    <mergeCell ref="AL87:AL88"/>
    <mergeCell ref="AK89:AL89"/>
    <mergeCell ref="AL91:AL92"/>
    <mergeCell ref="B40:C40"/>
    <mergeCell ref="B41:C41"/>
    <mergeCell ref="AL57:AL60"/>
    <mergeCell ref="AL61:AL66"/>
    <mergeCell ref="AL67:AL69"/>
    <mergeCell ref="AL70:AL86"/>
  </mergeCells>
  <conditionalFormatting sqref="AH32">
    <cfRule type="containsBlanks" dxfId="8" priority="1">
      <formula>LEN(TRIM(AH32))=0</formula>
    </cfRule>
  </conditionalFormatting>
  <pageMargins left="0.25" right="0.25" top="0.75" bottom="0.75" header="0.3" footer="0.3"/>
  <pageSetup paperSize="9" scale="46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57345" r:id="rId4">
          <objectPr defaultSize="0" autoPict="0" r:id="rId5">
            <anchor moveWithCells="1" sizeWithCells="1">
              <from>
                <xdr:col>28</xdr:col>
                <xdr:colOff>171450</xdr:colOff>
                <xdr:row>0</xdr:row>
                <xdr:rowOff>133350</xdr:rowOff>
              </from>
              <to>
                <xdr:col>32</xdr:col>
                <xdr:colOff>19050</xdr:colOff>
                <xdr:row>3</xdr:row>
                <xdr:rowOff>57150</xdr:rowOff>
              </to>
            </anchor>
          </objectPr>
        </oleObject>
      </mc:Choice>
      <mc:Fallback>
        <oleObject progId="Word.Picture.8" shapeId="57345" r:id="rId4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300-000000000000}">
          <x14:formula1>
            <xm:f>dados_1!$B$2:$B$7</xm:f>
          </x14:formula1>
          <xm:sqref>D17:AH17 D29:AH29</xm:sqref>
        </x14:dataValidation>
        <x14:dataValidation type="list" allowBlank="1" showInputMessage="1" showErrorMessage="1" xr:uid="{00000000-0002-0000-0300-000001000000}">
          <x14:formula1>
            <xm:f>dados_1!$B$9:$B$11</xm:f>
          </x14:formula1>
          <xm:sqref>D18:AH18 D30:AH30</xm:sqref>
        </x14:dataValidation>
        <x14:dataValidation type="list" allowBlank="1" showInputMessage="1" showErrorMessage="1" xr:uid="{00000000-0002-0000-0300-000002000000}">
          <x14:formula1>
            <xm:f>dados_1!$B$13:$B$19</xm:f>
          </x14:formula1>
          <xm:sqref>D19:AH19</xm:sqref>
        </x14:dataValidation>
        <x14:dataValidation type="list" allowBlank="1" showInputMessage="1" showErrorMessage="1" xr:uid="{00000000-0002-0000-0300-000003000000}">
          <x14:formula1>
            <xm:f>dados_1!$B$22:$B$24</xm:f>
          </x14:formula1>
          <xm:sqref>D20:AH20</xm:sqref>
        </x14:dataValidation>
        <x14:dataValidation type="list" allowBlank="1" showInputMessage="1" showErrorMessage="1" xr:uid="{00000000-0002-0000-0300-000004000000}">
          <x14:formula1>
            <xm:f>dados_1!$B$26:$B$27</xm:f>
          </x14:formula1>
          <xm:sqref>D22:AH22</xm:sqref>
        </x14:dataValidation>
        <x14:dataValidation type="list" allowBlank="1" showInputMessage="1" showErrorMessage="1" xr:uid="{00000000-0002-0000-0300-000005000000}">
          <x14:formula1>
            <xm:f>dados_1!$E$3:$E$19</xm:f>
          </x14:formula1>
          <xm:sqref>D21:AH21 D31:AH31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5:AL93"/>
  <sheetViews>
    <sheetView showGridLines="0" topLeftCell="A16" zoomScale="70" zoomScaleNormal="70" zoomScaleSheetLayoutView="70" workbookViewId="0">
      <selection activeCell="D33" sqref="D33:AH33"/>
    </sheetView>
  </sheetViews>
  <sheetFormatPr defaultColWidth="9.140625" defaultRowHeight="15" x14ac:dyDescent="0.25"/>
  <cols>
    <col min="1" max="1" width="6" style="8" customWidth="1"/>
    <col min="2" max="2" width="26.28515625" style="7" customWidth="1"/>
    <col min="3" max="3" width="4.5703125" style="7" customWidth="1"/>
    <col min="4" max="34" width="9.28515625" style="7" customWidth="1"/>
    <col min="35" max="35" width="7.28515625" style="6" bestFit="1" customWidth="1"/>
    <col min="36" max="36" width="8.28515625" style="21" bestFit="1" customWidth="1"/>
    <col min="37" max="37" width="54.5703125" style="21" bestFit="1" customWidth="1"/>
    <col min="38" max="38" width="21.42578125" style="21" bestFit="1" customWidth="1"/>
    <col min="39" max="16384" width="9.140625" style="7"/>
  </cols>
  <sheetData>
    <row r="5" spans="1:38" ht="30" customHeight="1" thickBot="1" x14ac:dyDescent="0.3">
      <c r="A5" s="248" t="s">
        <v>268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5"/>
      <c r="AJ5" s="1"/>
      <c r="AL5" s="1"/>
    </row>
    <row r="6" spans="1:38" ht="23.45" customHeight="1" thickBot="1" x14ac:dyDescent="0.3">
      <c r="A6" s="262" t="s">
        <v>88</v>
      </c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 t="s">
        <v>89</v>
      </c>
      <c r="M6" s="262"/>
      <c r="N6" s="262"/>
      <c r="O6" s="266" t="s">
        <v>239</v>
      </c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8"/>
      <c r="AC6" s="262" t="s">
        <v>52</v>
      </c>
      <c r="AD6" s="262"/>
      <c r="AE6" s="262"/>
      <c r="AF6" s="262"/>
      <c r="AG6" s="262"/>
      <c r="AH6" s="262"/>
      <c r="AI6" s="59"/>
      <c r="AJ6" s="59"/>
      <c r="AK6" s="104" t="s">
        <v>18</v>
      </c>
      <c r="AL6" s="1"/>
    </row>
    <row r="7" spans="1:38" ht="29.25" customHeight="1" thickBot="1" x14ac:dyDescent="0.3">
      <c r="A7" s="276" t="str">
        <f>set!A7</f>
        <v>Escolas de Vagos GEPE 118971 UO 161070</v>
      </c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>
        <f>set!L7</f>
        <v>0</v>
      </c>
      <c r="M7" s="276"/>
      <c r="N7" s="276"/>
      <c r="O7" s="277">
        <f>set!O7</f>
        <v>0</v>
      </c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9"/>
      <c r="AC7" s="280" t="str">
        <f>set!AC7</f>
        <v>canoagem, remo e vela</v>
      </c>
      <c r="AD7" s="280"/>
      <c r="AE7" s="280"/>
      <c r="AF7" s="280"/>
      <c r="AG7" s="280"/>
      <c r="AH7" s="280"/>
      <c r="AI7" s="60"/>
      <c r="AJ7" s="1"/>
      <c r="AK7" s="103" t="s">
        <v>5</v>
      </c>
    </row>
    <row r="8" spans="1:38" ht="36" customHeight="1" x14ac:dyDescent="0.25">
      <c r="A8" s="252" t="s">
        <v>24</v>
      </c>
      <c r="B8" s="253"/>
      <c r="C8" s="252" t="s">
        <v>70</v>
      </c>
      <c r="D8" s="273" t="s">
        <v>0</v>
      </c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5"/>
      <c r="AI8" s="9"/>
      <c r="AJ8" s="25">
        <f>SUM($D$10:$AH$10)</f>
        <v>0</v>
      </c>
      <c r="AK8" s="89" t="s">
        <v>80</v>
      </c>
      <c r="AL8" s="256" t="s">
        <v>34</v>
      </c>
    </row>
    <row r="9" spans="1:38" ht="25.5" customHeight="1" thickBot="1" x14ac:dyDescent="0.3">
      <c r="A9" s="254"/>
      <c r="B9" s="255"/>
      <c r="C9" s="254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11"/>
      <c r="AJ9" s="26">
        <f>SUM($D$11:$AH$11)</f>
        <v>0</v>
      </c>
      <c r="AK9" s="2" t="s">
        <v>81</v>
      </c>
      <c r="AL9" s="257"/>
    </row>
    <row r="10" spans="1:38" ht="24.95" customHeight="1" x14ac:dyDescent="0.25">
      <c r="A10" s="244" t="s">
        <v>5</v>
      </c>
      <c r="B10" s="251" t="s">
        <v>80</v>
      </c>
      <c r="C10" s="241"/>
      <c r="D10" s="142">
        <f>SUM(D11:D12)</f>
        <v>0</v>
      </c>
      <c r="E10" s="142">
        <f t="shared" ref="E10:G10" si="0">SUM(E11:E12)</f>
        <v>0</v>
      </c>
      <c r="F10" s="142">
        <f t="shared" si="0"/>
        <v>0</v>
      </c>
      <c r="G10" s="142">
        <f t="shared" si="0"/>
        <v>0</v>
      </c>
      <c r="H10" s="142">
        <f t="shared" ref="H10:AH10" si="1">SUM(H11:H12)</f>
        <v>0</v>
      </c>
      <c r="I10" s="142">
        <f t="shared" si="1"/>
        <v>0</v>
      </c>
      <c r="J10" s="142">
        <f t="shared" si="1"/>
        <v>0</v>
      </c>
      <c r="K10" s="142">
        <f t="shared" si="1"/>
        <v>0</v>
      </c>
      <c r="L10" s="142">
        <f t="shared" si="1"/>
        <v>0</v>
      </c>
      <c r="M10" s="142">
        <f>SUM(M11:M12)</f>
        <v>0</v>
      </c>
      <c r="N10" s="142">
        <f t="shared" ref="N10:P10" si="2">SUM(N11:N12)</f>
        <v>0</v>
      </c>
      <c r="O10" s="142">
        <f t="shared" si="2"/>
        <v>0</v>
      </c>
      <c r="P10" s="142">
        <f t="shared" si="2"/>
        <v>0</v>
      </c>
      <c r="Q10" s="142">
        <f t="shared" si="1"/>
        <v>0</v>
      </c>
      <c r="R10" s="142">
        <f t="shared" si="1"/>
        <v>0</v>
      </c>
      <c r="S10" s="142">
        <f t="shared" si="1"/>
        <v>0</v>
      </c>
      <c r="T10" s="142">
        <f t="shared" si="1"/>
        <v>0</v>
      </c>
      <c r="U10" s="142">
        <f t="shared" si="1"/>
        <v>0</v>
      </c>
      <c r="V10" s="142">
        <f>SUM(V11:V12)</f>
        <v>0</v>
      </c>
      <c r="W10" s="142">
        <f t="shared" ref="W10:Y10" si="3">SUM(W11:W12)</f>
        <v>0</v>
      </c>
      <c r="X10" s="142">
        <f t="shared" si="3"/>
        <v>0</v>
      </c>
      <c r="Y10" s="142">
        <f t="shared" si="3"/>
        <v>0</v>
      </c>
      <c r="Z10" s="142">
        <f t="shared" si="1"/>
        <v>0</v>
      </c>
      <c r="AA10" s="142">
        <f t="shared" si="1"/>
        <v>0</v>
      </c>
      <c r="AB10" s="142">
        <f t="shared" si="1"/>
        <v>0</v>
      </c>
      <c r="AC10" s="142">
        <f t="shared" si="1"/>
        <v>0</v>
      </c>
      <c r="AD10" s="142">
        <f t="shared" si="1"/>
        <v>0</v>
      </c>
      <c r="AE10" s="142">
        <f t="shared" si="1"/>
        <v>0</v>
      </c>
      <c r="AF10" s="142">
        <f t="shared" si="1"/>
        <v>0</v>
      </c>
      <c r="AG10" s="142">
        <f t="shared" si="1"/>
        <v>0</v>
      </c>
      <c r="AH10" s="142">
        <f t="shared" si="1"/>
        <v>0</v>
      </c>
      <c r="AI10" s="12"/>
      <c r="AJ10" s="26">
        <f>SUM($D$12:$AH$12)</f>
        <v>0</v>
      </c>
      <c r="AK10" s="2" t="s">
        <v>82</v>
      </c>
      <c r="AL10" s="257"/>
    </row>
    <row r="11" spans="1:38" ht="24.95" customHeight="1" x14ac:dyDescent="0.25">
      <c r="A11" s="245"/>
      <c r="B11" s="239" t="s">
        <v>81</v>
      </c>
      <c r="C11" s="240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12"/>
      <c r="AJ11" s="26">
        <f>SUM($D$13:$AH$13)</f>
        <v>0</v>
      </c>
      <c r="AK11" s="2" t="s">
        <v>84</v>
      </c>
      <c r="AL11" s="257"/>
    </row>
    <row r="12" spans="1:38" ht="24.95" customHeight="1" thickBot="1" x14ac:dyDescent="0.3">
      <c r="A12" s="245"/>
      <c r="B12" s="239" t="s">
        <v>82</v>
      </c>
      <c r="C12" s="240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12"/>
      <c r="AJ12" s="90">
        <f>SUM($D$14:$AH$14)</f>
        <v>0</v>
      </c>
      <c r="AK12" s="91" t="s">
        <v>50</v>
      </c>
      <c r="AL12" s="258"/>
    </row>
    <row r="13" spans="1:38" ht="24.95" customHeight="1" x14ac:dyDescent="0.25">
      <c r="A13" s="245"/>
      <c r="B13" s="242" t="s">
        <v>84</v>
      </c>
      <c r="C13" s="242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12"/>
      <c r="AJ13" s="96">
        <f>SUM($D$15:$AH$15)</f>
        <v>0</v>
      </c>
      <c r="AK13" s="63" t="s">
        <v>7</v>
      </c>
      <c r="AL13" s="249" t="s">
        <v>20</v>
      </c>
    </row>
    <row r="14" spans="1:38" ht="24.95" customHeight="1" thickBot="1" x14ac:dyDescent="0.3">
      <c r="A14" s="245"/>
      <c r="B14" s="239" t="s">
        <v>50</v>
      </c>
      <c r="C14" s="240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12"/>
      <c r="AJ14" s="97">
        <f>SUM($D$16:$AH$16)</f>
        <v>0</v>
      </c>
      <c r="AK14" s="27" t="s">
        <v>19</v>
      </c>
      <c r="AL14" s="250"/>
    </row>
    <row r="15" spans="1:38" ht="24.95" customHeight="1" x14ac:dyDescent="0.25">
      <c r="A15" s="245"/>
      <c r="B15" s="242" t="s">
        <v>7</v>
      </c>
      <c r="C15" s="24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12"/>
      <c r="AJ15" s="25">
        <f>COUNTIF($D$17:$AH$17,"1º ciclo")</f>
        <v>0</v>
      </c>
      <c r="AK15" s="89" t="s">
        <v>10</v>
      </c>
      <c r="AL15" s="256" t="s">
        <v>21</v>
      </c>
    </row>
    <row r="16" spans="1:38" ht="24.95" customHeight="1" x14ac:dyDescent="0.25">
      <c r="A16" s="245"/>
      <c r="B16" s="242" t="s">
        <v>229</v>
      </c>
      <c r="C16" s="242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12"/>
      <c r="AJ16" s="26">
        <f>COUNTIF($D$17:$AH$17,"2º ciclo")</f>
        <v>0</v>
      </c>
      <c r="AK16" s="2" t="s">
        <v>11</v>
      </c>
      <c r="AL16" s="257"/>
    </row>
    <row r="17" spans="1:38" ht="24.95" customHeight="1" x14ac:dyDescent="0.25">
      <c r="A17" s="245"/>
      <c r="B17" s="242" t="s">
        <v>21</v>
      </c>
      <c r="C17" s="242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12"/>
      <c r="AJ17" s="26">
        <f>COUNTIF($D$17:$AH$17,"3º ciclo")</f>
        <v>0</v>
      </c>
      <c r="AK17" s="2" t="s">
        <v>12</v>
      </c>
      <c r="AL17" s="257"/>
    </row>
    <row r="18" spans="1:38" ht="24.95" customHeight="1" x14ac:dyDescent="0.25">
      <c r="A18" s="245"/>
      <c r="B18" s="242" t="s">
        <v>6</v>
      </c>
      <c r="C18" s="242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11"/>
      <c r="AJ18" s="26">
        <f>COUNTIF($D$17:$AH$17,"secundário")</f>
        <v>0</v>
      </c>
      <c r="AK18" s="2" t="s">
        <v>87</v>
      </c>
      <c r="AL18" s="257"/>
    </row>
    <row r="19" spans="1:38" ht="24.75" customHeight="1" x14ac:dyDescent="0.25">
      <c r="A19" s="245"/>
      <c r="B19" s="242" t="s">
        <v>32</v>
      </c>
      <c r="C19" s="242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11"/>
      <c r="AJ19" s="26">
        <f>COUNTIF($D$17:$AH$17,"profissional")</f>
        <v>0</v>
      </c>
      <c r="AK19" s="2" t="s">
        <v>85</v>
      </c>
      <c r="AL19" s="257"/>
    </row>
    <row r="20" spans="1:38" ht="24.95" customHeight="1" thickBot="1" x14ac:dyDescent="0.3">
      <c r="A20" s="245"/>
      <c r="B20" s="239" t="s">
        <v>71</v>
      </c>
      <c r="C20" s="240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11"/>
      <c r="AJ20" s="90">
        <f>COUNTIF($D$17:$AH$17,"vários")</f>
        <v>0</v>
      </c>
      <c r="AK20" s="91" t="s">
        <v>241</v>
      </c>
      <c r="AL20" s="258"/>
    </row>
    <row r="21" spans="1:38" ht="50.25" customHeight="1" thickBot="1" x14ac:dyDescent="0.3">
      <c r="A21" s="245"/>
      <c r="B21" s="239" t="s">
        <v>74</v>
      </c>
      <c r="C21" s="240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11"/>
      <c r="AJ21" s="100">
        <f>COUNTA($D$15:$AH$15)</f>
        <v>0</v>
      </c>
      <c r="AK21" s="213" t="s">
        <v>22</v>
      </c>
      <c r="AL21" s="214"/>
    </row>
    <row r="22" spans="1:38" ht="24.95" customHeight="1" thickBot="1" x14ac:dyDescent="0.3">
      <c r="A22" s="245"/>
      <c r="B22" s="247" t="s">
        <v>37</v>
      </c>
      <c r="C22" s="2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12"/>
      <c r="AJ22" s="25">
        <f>COUNTIF($D$18:$AH$18,"Sede")</f>
        <v>0</v>
      </c>
      <c r="AK22" s="89" t="s">
        <v>8</v>
      </c>
      <c r="AL22" s="225" t="s">
        <v>6</v>
      </c>
    </row>
    <row r="23" spans="1:38" ht="51" customHeight="1" x14ac:dyDescent="0.25">
      <c r="A23" s="245"/>
      <c r="B23" s="235" t="s">
        <v>49</v>
      </c>
      <c r="C23" s="236"/>
      <c r="D23" s="217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9"/>
      <c r="AI23" s="13"/>
      <c r="AJ23" s="26">
        <f>COUNTIF($D$18:$AH$18,"Outro")</f>
        <v>0</v>
      </c>
      <c r="AK23" s="2" t="s">
        <v>9</v>
      </c>
      <c r="AL23" s="224"/>
    </row>
    <row r="24" spans="1:38" ht="39" customHeight="1" thickBot="1" x14ac:dyDescent="0.3">
      <c r="A24" s="246" t="s">
        <v>24</v>
      </c>
      <c r="B24" s="246"/>
      <c r="C24" s="30" t="s">
        <v>70</v>
      </c>
      <c r="D24" s="28">
        <v>1</v>
      </c>
      <c r="E24" s="28">
        <v>2</v>
      </c>
      <c r="F24" s="28">
        <v>3</v>
      </c>
      <c r="G24" s="28">
        <v>4</v>
      </c>
      <c r="H24" s="28">
        <v>5</v>
      </c>
      <c r="I24" s="28">
        <v>6</v>
      </c>
      <c r="J24" s="28">
        <v>7</v>
      </c>
      <c r="K24" s="28">
        <v>8</v>
      </c>
      <c r="L24" s="28">
        <v>9</v>
      </c>
      <c r="M24" s="28">
        <v>10</v>
      </c>
      <c r="N24" s="28">
        <v>11</v>
      </c>
      <c r="O24" s="28">
        <v>12</v>
      </c>
      <c r="P24" s="28">
        <v>13</v>
      </c>
      <c r="Q24" s="28">
        <v>14</v>
      </c>
      <c r="R24" s="28">
        <v>15</v>
      </c>
      <c r="S24" s="28">
        <v>16</v>
      </c>
      <c r="T24" s="28">
        <v>17</v>
      </c>
      <c r="U24" s="28">
        <v>18</v>
      </c>
      <c r="V24" s="28">
        <v>19</v>
      </c>
      <c r="W24" s="28">
        <v>20</v>
      </c>
      <c r="X24" s="28">
        <v>21</v>
      </c>
      <c r="Y24" s="28">
        <v>22</v>
      </c>
      <c r="Z24" s="28">
        <v>23</v>
      </c>
      <c r="AA24" s="28">
        <v>24</v>
      </c>
      <c r="AB24" s="28">
        <v>25</v>
      </c>
      <c r="AC24" s="28">
        <v>26</v>
      </c>
      <c r="AD24" s="28">
        <v>27</v>
      </c>
      <c r="AE24" s="28">
        <v>28</v>
      </c>
      <c r="AF24" s="28">
        <v>29</v>
      </c>
      <c r="AG24" s="28">
        <v>30</v>
      </c>
      <c r="AH24" s="28">
        <v>31</v>
      </c>
      <c r="AI24" s="12"/>
      <c r="AJ24" s="90">
        <f>COUNTIF($D$18:$AH$18,"Vários")</f>
        <v>0</v>
      </c>
      <c r="AK24" s="91" t="s">
        <v>75</v>
      </c>
      <c r="AL24" s="226"/>
    </row>
    <row r="25" spans="1:38" ht="25.5" customHeight="1" x14ac:dyDescent="0.25">
      <c r="A25" s="243" t="s">
        <v>23</v>
      </c>
      <c r="B25" s="241" t="s">
        <v>80</v>
      </c>
      <c r="C25" s="241"/>
      <c r="D25" s="142">
        <f>SUM(D26:D27)</f>
        <v>0</v>
      </c>
      <c r="E25" s="142">
        <f t="shared" ref="E25:F25" si="4">SUM(E26:E27)</f>
        <v>0</v>
      </c>
      <c r="F25" s="142">
        <f t="shared" si="4"/>
        <v>0</v>
      </c>
      <c r="G25" s="142">
        <v>50</v>
      </c>
      <c r="H25" s="142">
        <f t="shared" ref="H25:AH25" si="5">SUM(H26:H27)</f>
        <v>0</v>
      </c>
      <c r="I25" s="142">
        <f t="shared" si="5"/>
        <v>0</v>
      </c>
      <c r="J25" s="142">
        <v>20</v>
      </c>
      <c r="K25" s="142">
        <v>24</v>
      </c>
      <c r="L25" s="142">
        <f t="shared" si="5"/>
        <v>0</v>
      </c>
      <c r="M25" s="142">
        <f>SUM(M26:M27)</f>
        <v>0</v>
      </c>
      <c r="N25" s="142">
        <v>43</v>
      </c>
      <c r="O25" s="142">
        <f t="shared" ref="O25:P25" si="6">SUM(O26:O27)</f>
        <v>0</v>
      </c>
      <c r="P25" s="142">
        <f t="shared" si="6"/>
        <v>0</v>
      </c>
      <c r="Q25" s="142">
        <v>18</v>
      </c>
      <c r="R25" s="142">
        <v>22</v>
      </c>
      <c r="S25" s="142">
        <f t="shared" si="5"/>
        <v>0</v>
      </c>
      <c r="T25" s="142">
        <f t="shared" si="5"/>
        <v>0</v>
      </c>
      <c r="U25" s="142">
        <v>40</v>
      </c>
      <c r="V25" s="142">
        <f>SUM(V26:V27)</f>
        <v>0</v>
      </c>
      <c r="W25" s="142">
        <f t="shared" ref="W25" si="7">SUM(W26:W27)</f>
        <v>0</v>
      </c>
      <c r="X25" s="142">
        <v>21</v>
      </c>
      <c r="Y25" s="142">
        <v>32</v>
      </c>
      <c r="Z25" s="142">
        <f t="shared" si="5"/>
        <v>0</v>
      </c>
      <c r="AA25" s="142">
        <f t="shared" si="5"/>
        <v>0</v>
      </c>
      <c r="AB25" s="142">
        <v>42</v>
      </c>
      <c r="AC25" s="142">
        <f t="shared" si="5"/>
        <v>0</v>
      </c>
      <c r="AD25" s="142">
        <f t="shared" si="5"/>
        <v>0</v>
      </c>
      <c r="AE25" s="142">
        <v>14</v>
      </c>
      <c r="AF25" s="142">
        <v>30</v>
      </c>
      <c r="AG25" s="142">
        <f t="shared" si="5"/>
        <v>0</v>
      </c>
      <c r="AH25" s="142">
        <f t="shared" si="5"/>
        <v>0</v>
      </c>
      <c r="AI25" s="12"/>
      <c r="AJ25" s="96">
        <f>COUNTIF($D$19:$AH$19,"V. Estudo")</f>
        <v>0</v>
      </c>
      <c r="AK25" s="77" t="s">
        <v>13</v>
      </c>
      <c r="AL25" s="221" t="s">
        <v>17</v>
      </c>
    </row>
    <row r="26" spans="1:38" ht="25.5" customHeight="1" x14ac:dyDescent="0.25">
      <c r="A26" s="243"/>
      <c r="B26" s="239" t="s">
        <v>81</v>
      </c>
      <c r="C26" s="240"/>
      <c r="D26" s="16"/>
      <c r="E26" s="16"/>
      <c r="F26" s="16"/>
      <c r="G26" s="16">
        <v>27</v>
      </c>
      <c r="H26" s="16"/>
      <c r="I26" s="16"/>
      <c r="J26" s="16">
        <v>10</v>
      </c>
      <c r="K26" s="16">
        <v>12</v>
      </c>
      <c r="L26" s="16"/>
      <c r="M26" s="16"/>
      <c r="N26" s="16">
        <v>21</v>
      </c>
      <c r="O26" s="16"/>
      <c r="P26" s="16"/>
      <c r="Q26" s="16">
        <v>8</v>
      </c>
      <c r="R26" s="16">
        <v>9</v>
      </c>
      <c r="S26" s="16"/>
      <c r="T26" s="16"/>
      <c r="U26" s="16">
        <v>18</v>
      </c>
      <c r="V26" s="16"/>
      <c r="W26" s="16"/>
      <c r="X26" s="16">
        <v>13</v>
      </c>
      <c r="Y26" s="16">
        <v>16</v>
      </c>
      <c r="Z26" s="16"/>
      <c r="AA26" s="16"/>
      <c r="AB26" s="16">
        <v>20</v>
      </c>
      <c r="AC26" s="16"/>
      <c r="AD26" s="16"/>
      <c r="AE26" s="16">
        <v>7</v>
      </c>
      <c r="AF26" s="16">
        <v>13</v>
      </c>
      <c r="AG26" s="16"/>
      <c r="AH26" s="16"/>
      <c r="AI26" s="12"/>
      <c r="AJ26" s="26">
        <f>COUNTIF($D$19:$AH$19,"Curso profissional")</f>
        <v>0</v>
      </c>
      <c r="AK26" s="3" t="s">
        <v>14</v>
      </c>
      <c r="AL26" s="221"/>
    </row>
    <row r="27" spans="1:38" ht="25.5" customHeight="1" x14ac:dyDescent="0.25">
      <c r="A27" s="243"/>
      <c r="B27" s="239" t="s">
        <v>82</v>
      </c>
      <c r="C27" s="240"/>
      <c r="D27" s="16"/>
      <c r="E27" s="16"/>
      <c r="F27" s="16"/>
      <c r="G27" s="16">
        <v>23</v>
      </c>
      <c r="H27" s="16"/>
      <c r="I27" s="16"/>
      <c r="J27" s="16">
        <v>10</v>
      </c>
      <c r="K27" s="16">
        <v>12</v>
      </c>
      <c r="L27" s="16"/>
      <c r="M27" s="16"/>
      <c r="N27" s="16">
        <v>22</v>
      </c>
      <c r="O27" s="16"/>
      <c r="P27" s="16"/>
      <c r="Q27" s="16">
        <v>10</v>
      </c>
      <c r="R27" s="16">
        <v>13</v>
      </c>
      <c r="S27" s="16"/>
      <c r="T27" s="16"/>
      <c r="U27" s="16">
        <v>22</v>
      </c>
      <c r="V27" s="16"/>
      <c r="W27" s="16"/>
      <c r="X27" s="16">
        <v>8</v>
      </c>
      <c r="Y27" s="16">
        <v>16</v>
      </c>
      <c r="Z27" s="16"/>
      <c r="AA27" s="16"/>
      <c r="AB27" s="16">
        <v>22</v>
      </c>
      <c r="AC27" s="16"/>
      <c r="AD27" s="16"/>
      <c r="AE27" s="16">
        <v>7</v>
      </c>
      <c r="AF27" s="16">
        <v>17</v>
      </c>
      <c r="AG27" s="16"/>
      <c r="AH27" s="16"/>
      <c r="AI27" s="12"/>
      <c r="AJ27" s="26">
        <f>COUNTIF($D$19:$AH$19,"Currículo Ed. Fís.")</f>
        <v>0</v>
      </c>
      <c r="AK27" s="3" t="s">
        <v>15</v>
      </c>
      <c r="AL27" s="221"/>
    </row>
    <row r="28" spans="1:38" ht="24.95" customHeight="1" x14ac:dyDescent="0.25">
      <c r="A28" s="243"/>
      <c r="B28" s="242" t="s">
        <v>84</v>
      </c>
      <c r="C28" s="242"/>
      <c r="D28" s="17"/>
      <c r="E28" s="17"/>
      <c r="F28" s="17"/>
      <c r="G28" s="17">
        <v>1</v>
      </c>
      <c r="H28" s="17"/>
      <c r="I28" s="17"/>
      <c r="J28" s="17">
        <v>0</v>
      </c>
      <c r="K28" s="17">
        <v>0</v>
      </c>
      <c r="L28" s="17"/>
      <c r="M28" s="17"/>
      <c r="N28" s="17">
        <v>1</v>
      </c>
      <c r="O28" s="17"/>
      <c r="P28" s="17"/>
      <c r="Q28" s="17">
        <v>0</v>
      </c>
      <c r="R28" s="17">
        <v>0</v>
      </c>
      <c r="S28" s="17"/>
      <c r="T28" s="17"/>
      <c r="U28" s="17">
        <v>1</v>
      </c>
      <c r="V28" s="17"/>
      <c r="W28" s="17"/>
      <c r="X28" s="17">
        <v>0</v>
      </c>
      <c r="Y28" s="17">
        <v>0</v>
      </c>
      <c r="Z28" s="17"/>
      <c r="AA28" s="17"/>
      <c r="AB28" s="17">
        <v>1</v>
      </c>
      <c r="AC28" s="17"/>
      <c r="AD28" s="17"/>
      <c r="AE28" s="17">
        <v>0</v>
      </c>
      <c r="AF28" s="17">
        <v>0</v>
      </c>
      <c r="AG28" s="17"/>
      <c r="AH28" s="17"/>
      <c r="AI28" s="12"/>
      <c r="AJ28" s="26">
        <f>COUNTIF($D$19:$AH$19,"Flexib. Curricular")</f>
        <v>0</v>
      </c>
      <c r="AK28" s="3" t="s">
        <v>47</v>
      </c>
      <c r="AL28" s="221"/>
    </row>
    <row r="29" spans="1:38" ht="24.95" customHeight="1" x14ac:dyDescent="0.25">
      <c r="A29" s="243"/>
      <c r="B29" s="242" t="s">
        <v>21</v>
      </c>
      <c r="C29" s="242"/>
      <c r="D29" s="17"/>
      <c r="E29" s="17"/>
      <c r="F29" s="17"/>
      <c r="G29" s="17" t="s">
        <v>25</v>
      </c>
      <c r="H29" s="17"/>
      <c r="I29" s="17"/>
      <c r="J29" s="17" t="s">
        <v>46</v>
      </c>
      <c r="K29" s="17" t="s">
        <v>25</v>
      </c>
      <c r="L29" s="17"/>
      <c r="M29" s="17"/>
      <c r="N29" s="17" t="s">
        <v>25</v>
      </c>
      <c r="O29" s="17"/>
      <c r="P29" s="17"/>
      <c r="Q29" s="17" t="s">
        <v>46</v>
      </c>
      <c r="R29" s="17" t="s">
        <v>25</v>
      </c>
      <c r="S29" s="17"/>
      <c r="T29" s="17"/>
      <c r="U29" s="17" t="s">
        <v>25</v>
      </c>
      <c r="V29" s="17"/>
      <c r="W29" s="17"/>
      <c r="X29" s="17" t="s">
        <v>46</v>
      </c>
      <c r="Y29" s="17"/>
      <c r="Z29" s="17"/>
      <c r="AA29" s="17"/>
      <c r="AB29" s="17" t="s">
        <v>25</v>
      </c>
      <c r="AC29" s="17"/>
      <c r="AD29" s="17"/>
      <c r="AE29" s="17" t="s">
        <v>46</v>
      </c>
      <c r="AF29" s="17" t="s">
        <v>46</v>
      </c>
      <c r="AG29" s="17"/>
      <c r="AH29" s="17"/>
      <c r="AI29" s="12"/>
      <c r="AJ29" s="26">
        <f>COUNTIF($D$19:$AH$19,"Ação Formação")</f>
        <v>0</v>
      </c>
      <c r="AK29" s="3" t="s">
        <v>40</v>
      </c>
      <c r="AL29" s="221"/>
    </row>
    <row r="30" spans="1:38" ht="24.95" customHeight="1" x14ac:dyDescent="0.25">
      <c r="A30" s="243"/>
      <c r="B30" s="247" t="s">
        <v>33</v>
      </c>
      <c r="C30" s="247"/>
      <c r="D30" s="18"/>
      <c r="E30" s="18"/>
      <c r="F30" s="18"/>
      <c r="G30" s="18" t="s">
        <v>29</v>
      </c>
      <c r="H30" s="18"/>
      <c r="I30" s="18"/>
      <c r="J30" s="18" t="s">
        <v>29</v>
      </c>
      <c r="K30" s="18" t="s">
        <v>29</v>
      </c>
      <c r="L30" s="18"/>
      <c r="M30" s="18"/>
      <c r="N30" s="18" t="s">
        <v>29</v>
      </c>
      <c r="O30" s="18"/>
      <c r="P30" s="18"/>
      <c r="Q30" s="18" t="s">
        <v>29</v>
      </c>
      <c r="R30" s="18" t="s">
        <v>29</v>
      </c>
      <c r="S30" s="18"/>
      <c r="T30" s="18"/>
      <c r="U30" s="18" t="s">
        <v>29</v>
      </c>
      <c r="V30" s="18"/>
      <c r="W30" s="18"/>
      <c r="X30" s="18" t="s">
        <v>29</v>
      </c>
      <c r="Y30" s="18" t="s">
        <v>29</v>
      </c>
      <c r="Z30" s="18"/>
      <c r="AA30" s="18"/>
      <c r="AB30" s="18" t="s">
        <v>29</v>
      </c>
      <c r="AC30" s="18"/>
      <c r="AD30" s="18"/>
      <c r="AE30" s="18" t="s">
        <v>29</v>
      </c>
      <c r="AF30" s="18" t="s">
        <v>29</v>
      </c>
      <c r="AG30" s="18"/>
      <c r="AH30" s="18"/>
      <c r="AI30" s="12"/>
      <c r="AJ30" s="26">
        <f>COUNTIF($D$19:$AH$19,"Tutoria")</f>
        <v>0</v>
      </c>
      <c r="AK30" s="3" t="s">
        <v>79</v>
      </c>
      <c r="AL30" s="221"/>
    </row>
    <row r="31" spans="1:38" ht="24.95" customHeight="1" thickBot="1" x14ac:dyDescent="0.3">
      <c r="A31" s="243"/>
      <c r="B31" s="239" t="s">
        <v>74</v>
      </c>
      <c r="C31" s="240"/>
      <c r="D31" s="18"/>
      <c r="E31" s="18"/>
      <c r="F31" s="18"/>
      <c r="G31" s="18" t="s">
        <v>62</v>
      </c>
      <c r="H31" s="18"/>
      <c r="I31" s="18"/>
      <c r="J31" s="18" t="s">
        <v>62</v>
      </c>
      <c r="K31" s="18" t="s">
        <v>62</v>
      </c>
      <c r="L31" s="18"/>
      <c r="M31" s="18"/>
      <c r="N31" s="18" t="s">
        <v>69</v>
      </c>
      <c r="O31" s="18"/>
      <c r="P31" s="18"/>
      <c r="Q31" s="18" t="s">
        <v>61</v>
      </c>
      <c r="R31" s="18" t="s">
        <v>62</v>
      </c>
      <c r="S31" s="18"/>
      <c r="T31" s="18"/>
      <c r="U31" s="18" t="s">
        <v>62</v>
      </c>
      <c r="V31" s="18"/>
      <c r="W31" s="18"/>
      <c r="X31" s="18" t="s">
        <v>62</v>
      </c>
      <c r="Y31" s="18" t="s">
        <v>62</v>
      </c>
      <c r="Z31" s="18"/>
      <c r="AA31" s="18"/>
      <c r="AB31" s="18" t="s">
        <v>62</v>
      </c>
      <c r="AC31" s="18"/>
      <c r="AD31" s="18"/>
      <c r="AE31" s="18" t="s">
        <v>62</v>
      </c>
      <c r="AF31" s="18" t="s">
        <v>62</v>
      </c>
      <c r="AG31" s="18"/>
      <c r="AH31" s="18"/>
      <c r="AI31" s="12"/>
      <c r="AJ31" s="97">
        <f>COUNTIF($D$19:$AH$19,"Outro")</f>
        <v>0</v>
      </c>
      <c r="AK31" s="78" t="s">
        <v>16</v>
      </c>
      <c r="AL31" s="221"/>
    </row>
    <row r="32" spans="1:38" ht="24.95" customHeight="1" x14ac:dyDescent="0.25">
      <c r="A32" s="243"/>
      <c r="B32" s="237" t="s">
        <v>234</v>
      </c>
      <c r="C32" s="238"/>
      <c r="D32" s="18"/>
      <c r="E32" s="18"/>
      <c r="F32" s="18"/>
      <c r="G32" s="18">
        <v>3</v>
      </c>
      <c r="H32" s="18"/>
      <c r="I32" s="18"/>
      <c r="J32" s="18">
        <v>3</v>
      </c>
      <c r="K32" s="18">
        <v>5</v>
      </c>
      <c r="L32" s="18"/>
      <c r="M32" s="18"/>
      <c r="N32" s="18">
        <v>3</v>
      </c>
      <c r="O32" s="18"/>
      <c r="P32" s="18"/>
      <c r="Q32" s="18">
        <v>3</v>
      </c>
      <c r="R32" s="18">
        <v>5</v>
      </c>
      <c r="S32" s="18"/>
      <c r="T32" s="18"/>
      <c r="U32" s="18">
        <v>4</v>
      </c>
      <c r="V32" s="18"/>
      <c r="W32" s="18"/>
      <c r="X32" s="18">
        <v>3</v>
      </c>
      <c r="Y32" s="18">
        <v>5</v>
      </c>
      <c r="Z32" s="18"/>
      <c r="AA32" s="18"/>
      <c r="AB32" s="18">
        <v>4</v>
      </c>
      <c r="AC32" s="18"/>
      <c r="AD32" s="18"/>
      <c r="AE32" s="18">
        <v>3</v>
      </c>
      <c r="AF32" s="18">
        <v>5</v>
      </c>
      <c r="AG32" s="18"/>
      <c r="AH32" s="18"/>
      <c r="AI32" s="12"/>
      <c r="AJ32" s="25">
        <f>COUNTIF($D$20:$AH$20,"Manhã")</f>
        <v>0</v>
      </c>
      <c r="AK32" s="89" t="s">
        <v>76</v>
      </c>
      <c r="AL32" s="220" t="s">
        <v>71</v>
      </c>
    </row>
    <row r="33" spans="1:38" ht="31.5" customHeight="1" x14ac:dyDescent="0.25">
      <c r="A33" s="243"/>
      <c r="B33" s="241" t="s">
        <v>36</v>
      </c>
      <c r="C33" s="241"/>
      <c r="D33" s="234">
        <v>3</v>
      </c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A33" s="234"/>
      <c r="AB33" s="234"/>
      <c r="AC33" s="234"/>
      <c r="AD33" s="234"/>
      <c r="AE33" s="234"/>
      <c r="AF33" s="234"/>
      <c r="AG33" s="234"/>
      <c r="AH33" s="234"/>
      <c r="AI33" s="12"/>
      <c r="AJ33" s="26">
        <f>COUNTIF($D$20:$AH$20,"Tarde")</f>
        <v>0</v>
      </c>
      <c r="AK33" s="2" t="s">
        <v>77</v>
      </c>
      <c r="AL33" s="221"/>
    </row>
    <row r="34" spans="1:38" ht="24.95" customHeight="1" thickBot="1" x14ac:dyDescent="0.3">
      <c r="A34" s="243"/>
      <c r="B34" s="233" t="s">
        <v>274</v>
      </c>
      <c r="C34" s="233"/>
      <c r="D34" s="16"/>
      <c r="E34" s="29"/>
      <c r="F34" s="29"/>
      <c r="G34" s="29" t="s">
        <v>279</v>
      </c>
      <c r="H34" s="29"/>
      <c r="I34" s="29"/>
      <c r="J34" s="29"/>
      <c r="K34" s="29" t="s">
        <v>279</v>
      </c>
      <c r="L34" s="29"/>
      <c r="M34" s="29"/>
      <c r="N34" s="29" t="s">
        <v>279</v>
      </c>
      <c r="O34" s="29"/>
      <c r="P34" s="29"/>
      <c r="Q34" s="29"/>
      <c r="R34" s="29" t="s">
        <v>279</v>
      </c>
      <c r="S34" s="29"/>
      <c r="T34" s="29"/>
      <c r="U34" s="29" t="s">
        <v>279</v>
      </c>
      <c r="V34" s="29"/>
      <c r="W34" s="29"/>
      <c r="X34" s="29"/>
      <c r="Y34" s="29" t="s">
        <v>279</v>
      </c>
      <c r="Z34" s="29"/>
      <c r="AA34" s="29"/>
      <c r="AB34" s="29" t="s">
        <v>279</v>
      </c>
      <c r="AC34" s="29"/>
      <c r="AD34" s="29"/>
      <c r="AE34" s="29"/>
      <c r="AF34" s="29" t="s">
        <v>279</v>
      </c>
      <c r="AG34" s="29"/>
      <c r="AH34" s="29"/>
      <c r="AI34" s="11"/>
      <c r="AJ34" s="90">
        <f>COUNTIF($D$20:$AH$20,"Todo o dia")</f>
        <v>0</v>
      </c>
      <c r="AK34" s="91" t="s">
        <v>78</v>
      </c>
      <c r="AL34" s="222"/>
    </row>
    <row r="35" spans="1:38" ht="24.95" customHeight="1" x14ac:dyDescent="0.25">
      <c r="A35" s="243"/>
      <c r="B35" s="233" t="s">
        <v>276</v>
      </c>
      <c r="C35" s="233"/>
      <c r="D35" s="19"/>
      <c r="E35" s="19"/>
      <c r="F35" s="19"/>
      <c r="G35" s="19"/>
      <c r="H35" s="19"/>
      <c r="I35" s="19"/>
      <c r="J35" s="19"/>
      <c r="K35" s="19" t="s">
        <v>279</v>
      </c>
      <c r="L35" s="19"/>
      <c r="M35" s="19"/>
      <c r="N35" s="19"/>
      <c r="O35" s="19"/>
      <c r="P35" s="19"/>
      <c r="Q35" s="19"/>
      <c r="R35" s="19" t="s">
        <v>279</v>
      </c>
      <c r="S35" s="19"/>
      <c r="T35" s="19"/>
      <c r="U35" s="19"/>
      <c r="V35" s="19"/>
      <c r="W35" s="19"/>
      <c r="X35" s="19"/>
      <c r="Y35" s="19" t="s">
        <v>279</v>
      </c>
      <c r="Z35" s="19"/>
      <c r="AA35" s="19"/>
      <c r="AB35" s="19"/>
      <c r="AC35" s="19"/>
      <c r="AD35" s="19"/>
      <c r="AE35" s="19"/>
      <c r="AF35" s="19" t="s">
        <v>279</v>
      </c>
      <c r="AG35" s="19"/>
      <c r="AH35" s="19"/>
      <c r="AI35" s="12"/>
      <c r="AJ35" s="81">
        <f>COUNTIF($D$21:$AH$21,"atletismo")</f>
        <v>0</v>
      </c>
      <c r="AK35" s="92" t="s">
        <v>53</v>
      </c>
      <c r="AL35" s="223" t="s">
        <v>52</v>
      </c>
    </row>
    <row r="36" spans="1:38" ht="24.95" customHeight="1" x14ac:dyDescent="0.25">
      <c r="A36" s="243"/>
      <c r="B36" s="233" t="s">
        <v>277</v>
      </c>
      <c r="C36" s="233"/>
      <c r="D36" s="20"/>
      <c r="E36" s="20"/>
      <c r="F36" s="20"/>
      <c r="G36" s="20"/>
      <c r="H36" s="20"/>
      <c r="I36" s="20"/>
      <c r="J36" s="20" t="s">
        <v>279</v>
      </c>
      <c r="K36" s="20" t="s">
        <v>279</v>
      </c>
      <c r="L36" s="20"/>
      <c r="M36" s="20"/>
      <c r="N36" s="20"/>
      <c r="O36" s="20"/>
      <c r="P36" s="20"/>
      <c r="Q36" s="20" t="s">
        <v>279</v>
      </c>
      <c r="R36" s="20" t="s">
        <v>279</v>
      </c>
      <c r="S36" s="20"/>
      <c r="T36" s="20"/>
      <c r="U36" s="20"/>
      <c r="V36" s="20"/>
      <c r="W36" s="20"/>
      <c r="X36" s="20" t="s">
        <v>279</v>
      </c>
      <c r="Y36" s="20" t="s">
        <v>279</v>
      </c>
      <c r="Z36" s="20"/>
      <c r="AA36" s="20"/>
      <c r="AB36" s="20"/>
      <c r="AC36" s="20"/>
      <c r="AD36" s="20"/>
      <c r="AE36" s="20" t="s">
        <v>279</v>
      </c>
      <c r="AF36" s="20" t="s">
        <v>279</v>
      </c>
      <c r="AG36" s="20"/>
      <c r="AH36" s="20"/>
      <c r="AI36" s="12"/>
      <c r="AJ36" s="72">
        <f>COUNTIF($D$21:$AH$21,"natação")</f>
        <v>0</v>
      </c>
      <c r="AK36" s="10" t="s">
        <v>54</v>
      </c>
      <c r="AL36" s="223"/>
    </row>
    <row r="37" spans="1:38" ht="24.95" customHeight="1" x14ac:dyDescent="0.25">
      <c r="A37" s="243"/>
      <c r="B37" s="233" t="s">
        <v>278</v>
      </c>
      <c r="C37" s="233"/>
      <c r="D37" s="19"/>
      <c r="E37" s="19"/>
      <c r="F37" s="19"/>
      <c r="G37" s="19"/>
      <c r="H37" s="19"/>
      <c r="I37" s="19"/>
      <c r="J37" s="19" t="s">
        <v>279</v>
      </c>
      <c r="K37" s="19" t="s">
        <v>279</v>
      </c>
      <c r="L37" s="19"/>
      <c r="M37" s="19"/>
      <c r="N37" s="19"/>
      <c r="O37" s="19"/>
      <c r="P37" s="19"/>
      <c r="Q37" s="19" t="s">
        <v>279</v>
      </c>
      <c r="R37" s="19" t="s">
        <v>279</v>
      </c>
      <c r="S37" s="19"/>
      <c r="T37" s="19"/>
      <c r="U37" s="19"/>
      <c r="V37" s="19"/>
      <c r="W37" s="19"/>
      <c r="X37" s="19" t="s">
        <v>279</v>
      </c>
      <c r="Y37" s="19" t="s">
        <v>279</v>
      </c>
      <c r="Z37" s="19"/>
      <c r="AA37" s="19"/>
      <c r="AB37" s="19"/>
      <c r="AC37" s="19"/>
      <c r="AD37" s="19"/>
      <c r="AE37" s="19" t="s">
        <v>279</v>
      </c>
      <c r="AF37" s="19" t="s">
        <v>279</v>
      </c>
      <c r="AG37" s="19"/>
      <c r="AH37" s="19"/>
      <c r="AI37" s="12"/>
      <c r="AJ37" s="72">
        <f>COUNTIF($D$21:$AH$21,"golfe")</f>
        <v>0</v>
      </c>
      <c r="AK37" s="10" t="s">
        <v>55</v>
      </c>
      <c r="AL37" s="223"/>
    </row>
    <row r="38" spans="1:38" ht="24.95" customHeight="1" x14ac:dyDescent="0.25">
      <c r="A38" s="243"/>
      <c r="B38" s="233" t="s">
        <v>287</v>
      </c>
      <c r="C38" s="233"/>
      <c r="D38" s="19"/>
      <c r="E38" s="19"/>
      <c r="F38" s="19"/>
      <c r="G38" s="19" t="s">
        <v>279</v>
      </c>
      <c r="H38" s="19"/>
      <c r="I38" s="19"/>
      <c r="J38" s="19"/>
      <c r="K38" s="19"/>
      <c r="L38" s="19"/>
      <c r="M38" s="19"/>
      <c r="N38" s="19" t="s">
        <v>279</v>
      </c>
      <c r="O38" s="19"/>
      <c r="P38" s="19"/>
      <c r="Q38" s="19"/>
      <c r="R38" s="19"/>
      <c r="S38" s="19"/>
      <c r="T38" s="19"/>
      <c r="U38" s="19" t="s">
        <v>279</v>
      </c>
      <c r="V38" s="19"/>
      <c r="W38" s="19"/>
      <c r="X38" s="19"/>
      <c r="Y38" s="19"/>
      <c r="Z38" s="19"/>
      <c r="AA38" s="19"/>
      <c r="AB38" s="19" t="s">
        <v>279</v>
      </c>
      <c r="AC38" s="19"/>
      <c r="AD38" s="19"/>
      <c r="AE38" s="19"/>
      <c r="AF38" s="19"/>
      <c r="AG38" s="19"/>
      <c r="AH38" s="19"/>
      <c r="AI38" s="12"/>
      <c r="AJ38" s="72">
        <f>COUNTIF($D$21:$AH$21,"canoagem")</f>
        <v>0</v>
      </c>
      <c r="AK38" s="10" t="s">
        <v>56</v>
      </c>
      <c r="AL38" s="223"/>
    </row>
    <row r="39" spans="1:38" ht="24.95" customHeight="1" x14ac:dyDescent="0.25">
      <c r="A39" s="243"/>
      <c r="B39" s="233" t="s">
        <v>288</v>
      </c>
      <c r="C39" s="233"/>
      <c r="D39" s="20"/>
      <c r="E39" s="20"/>
      <c r="F39" s="20"/>
      <c r="G39" s="20" t="s">
        <v>279</v>
      </c>
      <c r="H39" s="20"/>
      <c r="I39" s="20"/>
      <c r="J39" s="20"/>
      <c r="K39" s="20"/>
      <c r="L39" s="20"/>
      <c r="M39" s="20"/>
      <c r="N39" s="20" t="s">
        <v>279</v>
      </c>
      <c r="O39" s="20"/>
      <c r="P39" s="20"/>
      <c r="Q39" s="20"/>
      <c r="R39" s="20"/>
      <c r="S39" s="20"/>
      <c r="T39" s="20"/>
      <c r="U39" s="20" t="s">
        <v>279</v>
      </c>
      <c r="V39" s="20"/>
      <c r="W39" s="20"/>
      <c r="X39" s="20"/>
      <c r="Y39" s="20"/>
      <c r="Z39" s="20"/>
      <c r="AA39" s="20"/>
      <c r="AB39" s="20" t="s">
        <v>279</v>
      </c>
      <c r="AC39" s="20"/>
      <c r="AD39" s="20"/>
      <c r="AE39" s="20"/>
      <c r="AF39" s="20"/>
      <c r="AG39" s="20"/>
      <c r="AH39" s="20"/>
      <c r="AI39" s="15"/>
      <c r="AJ39" s="72">
        <f>COUNTIF($D$21:$AH$21,"remo")</f>
        <v>0</v>
      </c>
      <c r="AK39" s="10" t="s">
        <v>57</v>
      </c>
      <c r="AL39" s="223"/>
    </row>
    <row r="40" spans="1:38" ht="24.95" customHeight="1" x14ac:dyDescent="0.25">
      <c r="A40" s="243"/>
      <c r="B40" s="233" t="s">
        <v>286</v>
      </c>
      <c r="C40" s="233"/>
      <c r="D40" s="20"/>
      <c r="E40" s="20"/>
      <c r="F40" s="20"/>
      <c r="G40" s="20"/>
      <c r="H40" s="20"/>
      <c r="I40" s="20"/>
      <c r="J40" s="20" t="s">
        <v>279</v>
      </c>
      <c r="K40" s="20" t="s">
        <v>279</v>
      </c>
      <c r="L40" s="20"/>
      <c r="M40" s="20"/>
      <c r="N40" s="20"/>
      <c r="O40" s="20"/>
      <c r="P40" s="20"/>
      <c r="Q40" s="20" t="s">
        <v>279</v>
      </c>
      <c r="R40" s="20" t="s">
        <v>279</v>
      </c>
      <c r="S40" s="20"/>
      <c r="T40" s="20"/>
      <c r="U40" s="20" t="s">
        <v>279</v>
      </c>
      <c r="V40" s="20"/>
      <c r="W40" s="20"/>
      <c r="X40" s="20" t="s">
        <v>279</v>
      </c>
      <c r="Y40" s="20" t="s">
        <v>279</v>
      </c>
      <c r="Z40" s="20"/>
      <c r="AA40" s="20"/>
      <c r="AB40" s="20" t="s">
        <v>279</v>
      </c>
      <c r="AC40" s="20"/>
      <c r="AD40" s="20"/>
      <c r="AE40" s="20" t="s">
        <v>279</v>
      </c>
      <c r="AF40" s="20" t="s">
        <v>279</v>
      </c>
      <c r="AG40" s="20"/>
      <c r="AH40" s="20"/>
      <c r="AI40" s="12"/>
      <c r="AJ40" s="72">
        <f>COUNTIF($D$21:$AH$21,"surfing")</f>
        <v>0</v>
      </c>
      <c r="AK40" s="10" t="s">
        <v>58</v>
      </c>
      <c r="AL40" s="223"/>
    </row>
    <row r="41" spans="1:38" ht="24.95" customHeight="1" x14ac:dyDescent="0.25">
      <c r="A41" s="243"/>
      <c r="B41" s="233"/>
      <c r="C41" s="233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J41" s="72">
        <f>COUNTIF($D$21:$AH$21,"vela")</f>
        <v>0</v>
      </c>
      <c r="AK41" s="10" t="s">
        <v>59</v>
      </c>
      <c r="AL41" s="223"/>
    </row>
    <row r="42" spans="1:38" ht="24.95" customHeight="1" x14ac:dyDescent="0.25">
      <c r="AJ42" s="72">
        <f>COUNTIF($D$21:$AH$21,"canoagem e remo")</f>
        <v>0</v>
      </c>
      <c r="AK42" s="10" t="s">
        <v>60</v>
      </c>
      <c r="AL42" s="223"/>
    </row>
    <row r="43" spans="1:38" ht="24.95" customHeight="1" x14ac:dyDescent="0.25">
      <c r="AJ43" s="72">
        <f>COUNTIF($D$21:$AH$21,"canoagem e surfing")</f>
        <v>0</v>
      </c>
      <c r="AK43" s="10" t="s">
        <v>61</v>
      </c>
      <c r="AL43" s="223"/>
    </row>
    <row r="44" spans="1:38" ht="21.75" customHeight="1" x14ac:dyDescent="0.25">
      <c r="AJ44" s="72">
        <f>COUNTIF($D$21:$AH$21,"canoagem e vela")</f>
        <v>0</v>
      </c>
      <c r="AK44" s="10" t="s">
        <v>62</v>
      </c>
      <c r="AL44" s="223"/>
    </row>
    <row r="45" spans="1:38" ht="21.75" customHeight="1" x14ac:dyDescent="0.25">
      <c r="AJ45" s="72">
        <f>COUNTIF($D$21:$AH$21,"remo e surfing")</f>
        <v>0</v>
      </c>
      <c r="AK45" s="10" t="s">
        <v>63</v>
      </c>
      <c r="AL45" s="223"/>
    </row>
    <row r="46" spans="1:38" ht="21.75" customHeight="1" x14ac:dyDescent="0.25">
      <c r="AJ46" s="72">
        <f>COUNTIF($D$21:$AH$21,"remo e vela")</f>
        <v>0</v>
      </c>
      <c r="AK46" s="10" t="s">
        <v>64</v>
      </c>
      <c r="AL46" s="223"/>
    </row>
    <row r="47" spans="1:38" ht="21.75" customHeight="1" x14ac:dyDescent="0.25">
      <c r="AJ47" s="72">
        <f>COUNTIF($D$21:$AH$21,"surfing e vela")</f>
        <v>0</v>
      </c>
      <c r="AK47" s="10" t="s">
        <v>65</v>
      </c>
      <c r="AL47" s="223"/>
    </row>
    <row r="48" spans="1:38" ht="21.75" customHeight="1" x14ac:dyDescent="0.25">
      <c r="AJ48" s="72">
        <f>COUNTIF($D$21:$AH$21,"canoagem, remo e surfing")</f>
        <v>0</v>
      </c>
      <c r="AK48" s="10" t="s">
        <v>66</v>
      </c>
      <c r="AL48" s="223"/>
    </row>
    <row r="49" spans="35:38" ht="21.75" customHeight="1" x14ac:dyDescent="0.25">
      <c r="AJ49" s="72">
        <f>COUNTIF($D$21:$AH$21,"canoagem, remo e vela")</f>
        <v>0</v>
      </c>
      <c r="AK49" s="10" t="s">
        <v>67</v>
      </c>
      <c r="AL49" s="223"/>
    </row>
    <row r="50" spans="35:38" ht="21.75" customHeight="1" x14ac:dyDescent="0.25">
      <c r="AJ50" s="72">
        <f>COUNTIF($D$21:$AH$21,"remo, surfing e vela")</f>
        <v>0</v>
      </c>
      <c r="AK50" s="10" t="s">
        <v>68</v>
      </c>
      <c r="AL50" s="223"/>
    </row>
    <row r="51" spans="35:38" ht="21.75" customHeight="1" x14ac:dyDescent="0.25">
      <c r="AJ51" s="72">
        <f>COUNTIF($D$21:$AH$21,"canoagem, remo, surfing e vela")</f>
        <v>0</v>
      </c>
      <c r="AK51" s="10" t="s">
        <v>69</v>
      </c>
      <c r="AL51" s="223"/>
    </row>
    <row r="52" spans="35:38" ht="21.75" customHeight="1" thickBot="1" x14ac:dyDescent="0.3">
      <c r="AJ52" s="90">
        <f>COUNTIF($D$22:$AG$22,"Sim")</f>
        <v>0</v>
      </c>
      <c r="AK52" s="101" t="s">
        <v>37</v>
      </c>
      <c r="AL52" s="102"/>
    </row>
    <row r="53" spans="35:38" ht="21.75" customHeight="1" x14ac:dyDescent="0.25">
      <c r="AJ53" s="99" t="e">
        <f>AJ8/AJ21</f>
        <v>#DIV/0!</v>
      </c>
      <c r="AK53" s="88" t="s">
        <v>230</v>
      </c>
    </row>
    <row r="54" spans="35:38" ht="21.75" customHeight="1" thickBot="1" x14ac:dyDescent="0.3">
      <c r="AJ54" s="52" t="e">
        <f>AJ13/AJ21</f>
        <v>#DIV/0!</v>
      </c>
      <c r="AK54" s="53" t="s">
        <v>231</v>
      </c>
    </row>
    <row r="55" spans="35:38" ht="21.75" customHeight="1" thickBot="1" x14ac:dyDescent="0.3"/>
    <row r="56" spans="35:38" ht="18" customHeight="1" thickBot="1" x14ac:dyDescent="0.3">
      <c r="AJ56" s="1"/>
      <c r="AK56" s="103" t="s">
        <v>23</v>
      </c>
      <c r="AL56" s="4"/>
    </row>
    <row r="57" spans="35:38" ht="18" customHeight="1" x14ac:dyDescent="0.25">
      <c r="AJ57" s="25">
        <f>SUM($D$25:$AH$25)</f>
        <v>356</v>
      </c>
      <c r="AK57" s="89" t="s">
        <v>80</v>
      </c>
      <c r="AL57" s="225" t="s">
        <v>34</v>
      </c>
    </row>
    <row r="58" spans="35:38" ht="18" customHeight="1" x14ac:dyDescent="0.25">
      <c r="AJ58" s="26">
        <f>SUM($D$26:$AH$26)</f>
        <v>174</v>
      </c>
      <c r="AK58" s="2" t="s">
        <v>81</v>
      </c>
      <c r="AL58" s="224"/>
    </row>
    <row r="59" spans="35:38" ht="18" customHeight="1" x14ac:dyDescent="0.25">
      <c r="AJ59" s="26">
        <f>SUM($D$27:$AH$27)</f>
        <v>182</v>
      </c>
      <c r="AK59" s="2" t="s">
        <v>82</v>
      </c>
      <c r="AL59" s="224"/>
    </row>
    <row r="60" spans="35:38" ht="18" customHeight="1" thickBot="1" x14ac:dyDescent="0.3">
      <c r="AJ60" s="90">
        <f>SUM($D$28:$AH$28)</f>
        <v>4</v>
      </c>
      <c r="AK60" s="91" t="s">
        <v>84</v>
      </c>
      <c r="AL60" s="226"/>
    </row>
    <row r="61" spans="35:38" ht="18" customHeight="1" x14ac:dyDescent="0.25">
      <c r="AI61" s="14"/>
      <c r="AJ61" s="96">
        <f>COUNTIF($D$29:$AH$29,"1º ciclo")</f>
        <v>6</v>
      </c>
      <c r="AK61" s="63" t="s">
        <v>10</v>
      </c>
      <c r="AL61" s="224" t="s">
        <v>21</v>
      </c>
    </row>
    <row r="62" spans="35:38" ht="18" customHeight="1" x14ac:dyDescent="0.25">
      <c r="AI62" s="14"/>
      <c r="AJ62" s="26">
        <f>COUNTIF($D$29:$AG$29,"2º ciclo")</f>
        <v>0</v>
      </c>
      <c r="AK62" s="2" t="s">
        <v>11</v>
      </c>
      <c r="AL62" s="224"/>
    </row>
    <row r="63" spans="35:38" ht="18" customHeight="1" x14ac:dyDescent="0.25">
      <c r="AI63" s="14"/>
      <c r="AJ63" s="26">
        <f>COUNTIF($D$29:$AG$29,"3º ciclo")</f>
        <v>0</v>
      </c>
      <c r="AK63" s="2" t="s">
        <v>12</v>
      </c>
      <c r="AL63" s="224"/>
    </row>
    <row r="64" spans="35:38" ht="18" customHeight="1" x14ac:dyDescent="0.25">
      <c r="AI64" s="14"/>
      <c r="AJ64" s="26">
        <f>COUNTIF($D$29:$AH$29,"secundário")</f>
        <v>0</v>
      </c>
      <c r="AK64" s="2" t="s">
        <v>87</v>
      </c>
      <c r="AL64" s="224"/>
    </row>
    <row r="65" spans="29:38" ht="18" customHeight="1" x14ac:dyDescent="0.25">
      <c r="AI65" s="14"/>
      <c r="AJ65" s="26">
        <f>COUNTIF($D$29:$AH$29,"Profissional")</f>
        <v>0</v>
      </c>
      <c r="AK65" s="2" t="s">
        <v>85</v>
      </c>
      <c r="AL65" s="224"/>
    </row>
    <row r="66" spans="29:38" ht="18" customHeight="1" thickBot="1" x14ac:dyDescent="0.3">
      <c r="AI66" s="14"/>
      <c r="AJ66" s="97">
        <f>COUNTIF($D$29:$AH$29,"Vários")</f>
        <v>5</v>
      </c>
      <c r="AK66" s="27" t="s">
        <v>86</v>
      </c>
      <c r="AL66" s="224"/>
    </row>
    <row r="67" spans="29:38" ht="18" customHeight="1" x14ac:dyDescent="0.25">
      <c r="AJ67" s="70">
        <f>COUNTIF($D$30:$AH$30,"Sede")</f>
        <v>12</v>
      </c>
      <c r="AK67" s="89" t="s">
        <v>8</v>
      </c>
      <c r="AL67" s="227" t="s">
        <v>6</v>
      </c>
    </row>
    <row r="68" spans="29:38" ht="18" customHeight="1" x14ac:dyDescent="0.25">
      <c r="AJ68" s="72">
        <f>COUNTIF($D$30:$AH$30,"Outro")</f>
        <v>0</v>
      </c>
      <c r="AK68" s="2" t="s">
        <v>9</v>
      </c>
      <c r="AL68" s="228"/>
    </row>
    <row r="69" spans="29:38" ht="18" customHeight="1" thickBot="1" x14ac:dyDescent="0.3">
      <c r="AJ69" s="73">
        <f>COUNTIF($D$30:$AH$30,"Vários")</f>
        <v>0</v>
      </c>
      <c r="AK69" s="91" t="s">
        <v>75</v>
      </c>
      <c r="AL69" s="229"/>
    </row>
    <row r="70" spans="29:38" ht="18" customHeight="1" x14ac:dyDescent="0.25">
      <c r="AJ70" s="81">
        <f>COUNTIF($D$31:$AH$31,"atletismo")</f>
        <v>0</v>
      </c>
      <c r="AK70" s="92" t="s">
        <v>53</v>
      </c>
      <c r="AL70" s="223" t="s">
        <v>52</v>
      </c>
    </row>
    <row r="71" spans="29:38" ht="18" customHeight="1" x14ac:dyDescent="0.25">
      <c r="AJ71" s="72">
        <f>COUNTIF($D$31:$AH$31,"natação")</f>
        <v>0</v>
      </c>
      <c r="AK71" s="10" t="s">
        <v>54</v>
      </c>
      <c r="AL71" s="223"/>
    </row>
    <row r="72" spans="29:38" ht="18" customHeight="1" x14ac:dyDescent="0.25">
      <c r="AJ72" s="72">
        <f>COUNTIF($D$31:$AH$31,"golfe")</f>
        <v>0</v>
      </c>
      <c r="AK72" s="10" t="s">
        <v>55</v>
      </c>
      <c r="AL72" s="223"/>
    </row>
    <row r="73" spans="29:38" ht="18" customHeight="1" x14ac:dyDescent="0.25">
      <c r="AJ73" s="72">
        <f>COUNTIF($D$31:$AH$31,"canoagem")</f>
        <v>0</v>
      </c>
      <c r="AK73" s="10" t="s">
        <v>56</v>
      </c>
      <c r="AL73" s="223"/>
    </row>
    <row r="74" spans="29:38" ht="18" customHeight="1" x14ac:dyDescent="0.25">
      <c r="AJ74" s="72">
        <f>COUNTIF($D$31:$AH$31,"remo")</f>
        <v>0</v>
      </c>
      <c r="AK74" s="10" t="s">
        <v>57</v>
      </c>
      <c r="AL74" s="223"/>
    </row>
    <row r="75" spans="29:38" ht="18" customHeight="1" x14ac:dyDescent="0.25">
      <c r="AJ75" s="72">
        <f>COUNTIF($D$31:$AH$31,"surfing")</f>
        <v>0</v>
      </c>
      <c r="AK75" s="10" t="s">
        <v>58</v>
      </c>
      <c r="AL75" s="223"/>
    </row>
    <row r="76" spans="29:38" ht="18" customHeight="1" x14ac:dyDescent="0.25">
      <c r="AC76" s="14"/>
      <c r="AJ76" s="72">
        <f>COUNTIF($D$31:$AH$31,"vela")</f>
        <v>0</v>
      </c>
      <c r="AK76" s="10" t="s">
        <v>59</v>
      </c>
      <c r="AL76" s="223"/>
    </row>
    <row r="77" spans="29:38" ht="18" customHeight="1" x14ac:dyDescent="0.25">
      <c r="AC77" s="14"/>
      <c r="AJ77" s="72">
        <f>COUNTIF($D$31:$AH$31,"atletismo")</f>
        <v>0</v>
      </c>
      <c r="AK77" s="10" t="s">
        <v>60</v>
      </c>
      <c r="AL77" s="223"/>
    </row>
    <row r="78" spans="29:38" ht="18" customHeight="1" x14ac:dyDescent="0.25">
      <c r="AC78" s="14"/>
      <c r="AJ78" s="72">
        <f>COUNTIF($D$31:$AH$31,"canoagem e surfing")</f>
        <v>1</v>
      </c>
      <c r="AK78" s="10" t="s">
        <v>61</v>
      </c>
      <c r="AL78" s="223"/>
    </row>
    <row r="79" spans="29:38" ht="18" customHeight="1" x14ac:dyDescent="0.25">
      <c r="AJ79" s="72">
        <f>COUNTIF($D$31:$AH$31,"canoagem e vela")</f>
        <v>10</v>
      </c>
      <c r="AK79" s="10" t="s">
        <v>62</v>
      </c>
      <c r="AL79" s="223"/>
    </row>
    <row r="80" spans="29:38" ht="18" customHeight="1" x14ac:dyDescent="0.25">
      <c r="AC80" s="61"/>
      <c r="AJ80" s="72">
        <f>COUNTIF($D$31:$AH$31,"remo e surfing")</f>
        <v>0</v>
      </c>
      <c r="AK80" s="10" t="s">
        <v>63</v>
      </c>
      <c r="AL80" s="223"/>
    </row>
    <row r="81" spans="29:38" ht="18" customHeight="1" x14ac:dyDescent="0.25">
      <c r="AC81" s="61"/>
      <c r="AJ81" s="72">
        <f>COUNTIF($D$31:$AH$31,"remo e vela")</f>
        <v>0</v>
      </c>
      <c r="AK81" s="10" t="s">
        <v>64</v>
      </c>
      <c r="AL81" s="223"/>
    </row>
    <row r="82" spans="29:38" ht="18" customHeight="1" x14ac:dyDescent="0.25">
      <c r="AC82" s="61"/>
      <c r="AJ82" s="72">
        <f>COUNTIF($D$31:$AH$31,"surfing e vela")</f>
        <v>0</v>
      </c>
      <c r="AK82" s="10" t="s">
        <v>65</v>
      </c>
      <c r="AL82" s="223"/>
    </row>
    <row r="83" spans="29:38" ht="18" customHeight="1" x14ac:dyDescent="0.25">
      <c r="AC83" s="61"/>
      <c r="AJ83" s="72">
        <f>COUNTIF($D$31:$AH$31,"canoagem, remo e surfing")</f>
        <v>0</v>
      </c>
      <c r="AK83" s="10" t="s">
        <v>66</v>
      </c>
      <c r="AL83" s="223"/>
    </row>
    <row r="84" spans="29:38" ht="18" customHeight="1" x14ac:dyDescent="0.25">
      <c r="AC84" s="61"/>
      <c r="AJ84" s="72">
        <f>COUNTIF($D$31:$AH$31,"canoagem, remo e vela")</f>
        <v>0</v>
      </c>
      <c r="AK84" s="10" t="s">
        <v>67</v>
      </c>
      <c r="AL84" s="223"/>
    </row>
    <row r="85" spans="29:38" ht="18" customHeight="1" x14ac:dyDescent="0.25">
      <c r="AC85" s="61"/>
      <c r="AJ85" s="72">
        <f>COUNTIF($D$31:$AH$31,"remo, surfing e vela")</f>
        <v>0</v>
      </c>
      <c r="AK85" s="10" t="s">
        <v>68</v>
      </c>
      <c r="AL85" s="223"/>
    </row>
    <row r="86" spans="29:38" ht="18" customHeight="1" thickBot="1" x14ac:dyDescent="0.3">
      <c r="AC86" s="61"/>
      <c r="AJ86" s="82">
        <f>COUNTIF($D$31:$AH$31,"canoagem, remo, surfing e vela")</f>
        <v>1</v>
      </c>
      <c r="AK86" s="93" t="s">
        <v>69</v>
      </c>
      <c r="AL86" s="223"/>
    </row>
    <row r="87" spans="29:38" ht="18" customHeight="1" x14ac:dyDescent="0.25">
      <c r="AJ87" s="25">
        <f>SUM(D32:AH32)</f>
        <v>46</v>
      </c>
      <c r="AK87" s="89" t="s">
        <v>233</v>
      </c>
      <c r="AL87" s="230" t="s">
        <v>20</v>
      </c>
    </row>
    <row r="88" spans="29:38" ht="18" customHeight="1" thickBot="1" x14ac:dyDescent="0.3">
      <c r="AJ88" s="90">
        <f>COUNTA(D34:AH41)</f>
        <v>46</v>
      </c>
      <c r="AK88" s="91" t="s">
        <v>237</v>
      </c>
      <c r="AL88" s="231"/>
    </row>
    <row r="89" spans="29:38" ht="18" customHeight="1" thickBot="1" x14ac:dyDescent="0.3">
      <c r="AJ89" s="98">
        <f>COUNTA(D32:AH32)</f>
        <v>12</v>
      </c>
      <c r="AK89" s="215" t="s">
        <v>51</v>
      </c>
      <c r="AL89" s="216"/>
    </row>
    <row r="90" spans="29:38" ht="18" customHeight="1" x14ac:dyDescent="0.25">
      <c r="AJ90" s="94">
        <f>AJ57/AJ89</f>
        <v>29.666666666666668</v>
      </c>
      <c r="AK90" s="95" t="s">
        <v>232</v>
      </c>
      <c r="AL90" s="62"/>
    </row>
    <row r="91" spans="29:38" ht="18" customHeight="1" x14ac:dyDescent="0.25">
      <c r="AJ91" s="55">
        <f>AJ88/AJ89</f>
        <v>3.8333333333333335</v>
      </c>
      <c r="AK91" s="56" t="s">
        <v>235</v>
      </c>
      <c r="AL91" s="232"/>
    </row>
    <row r="92" spans="29:38" ht="18" customHeight="1" x14ac:dyDescent="0.25">
      <c r="AJ92" s="55">
        <f>AJ88/AJ89</f>
        <v>3.8333333333333335</v>
      </c>
      <c r="AK92" s="57" t="s">
        <v>236</v>
      </c>
      <c r="AL92" s="232"/>
    </row>
    <row r="93" spans="29:38" ht="18" customHeight="1" x14ac:dyDescent="0.25">
      <c r="AJ93" s="55">
        <f>AJ57/AJ87</f>
        <v>7.7391304347826084</v>
      </c>
      <c r="AK93" s="56" t="s">
        <v>238</v>
      </c>
      <c r="AL93" s="62"/>
    </row>
  </sheetData>
  <mergeCells count="63">
    <mergeCell ref="A7:K7"/>
    <mergeCell ref="L7:N7"/>
    <mergeCell ref="O7:AB7"/>
    <mergeCell ref="AC7:AH7"/>
    <mergeCell ref="A5:AH5"/>
    <mergeCell ref="A6:K6"/>
    <mergeCell ref="L6:N6"/>
    <mergeCell ref="O6:AB6"/>
    <mergeCell ref="AC6:AH6"/>
    <mergeCell ref="A8:B9"/>
    <mergeCell ref="C8:C9"/>
    <mergeCell ref="D8:AH8"/>
    <mergeCell ref="AL8:AL12"/>
    <mergeCell ref="A10:A23"/>
    <mergeCell ref="B10:C10"/>
    <mergeCell ref="B11:C11"/>
    <mergeCell ref="B12:C12"/>
    <mergeCell ref="B13:C13"/>
    <mergeCell ref="AL13:AL14"/>
    <mergeCell ref="B14:C14"/>
    <mergeCell ref="B15:C15"/>
    <mergeCell ref="AL15:AL20"/>
    <mergeCell ref="B16:C16"/>
    <mergeCell ref="B17:C17"/>
    <mergeCell ref="B18:C18"/>
    <mergeCell ref="B19:C19"/>
    <mergeCell ref="B20:C20"/>
    <mergeCell ref="B21:C21"/>
    <mergeCell ref="AK21:AL21"/>
    <mergeCell ref="B22:C22"/>
    <mergeCell ref="AL22:AL24"/>
    <mergeCell ref="B23:C23"/>
    <mergeCell ref="D23:AH23"/>
    <mergeCell ref="A24:B24"/>
    <mergeCell ref="A25:A41"/>
    <mergeCell ref="B25:C25"/>
    <mergeCell ref="AL25:AL31"/>
    <mergeCell ref="B26:C26"/>
    <mergeCell ref="B27:C27"/>
    <mergeCell ref="B28:C28"/>
    <mergeCell ref="B29:C29"/>
    <mergeCell ref="B30:C30"/>
    <mergeCell ref="B31:C31"/>
    <mergeCell ref="B32:C32"/>
    <mergeCell ref="AL32:AL34"/>
    <mergeCell ref="B33:C33"/>
    <mergeCell ref="D33:AH33"/>
    <mergeCell ref="B34:C34"/>
    <mergeCell ref="B35:C35"/>
    <mergeCell ref="AL35:AL51"/>
    <mergeCell ref="B36:C36"/>
    <mergeCell ref="B37:C37"/>
    <mergeCell ref="B38:C38"/>
    <mergeCell ref="B39:C39"/>
    <mergeCell ref="AL87:AL88"/>
    <mergeCell ref="AK89:AL89"/>
    <mergeCell ref="AL91:AL92"/>
    <mergeCell ref="B40:C40"/>
    <mergeCell ref="B41:C41"/>
    <mergeCell ref="AL57:AL60"/>
    <mergeCell ref="AL61:AL66"/>
    <mergeCell ref="AL67:AL69"/>
    <mergeCell ref="AL70:AL86"/>
  </mergeCells>
  <conditionalFormatting sqref="D32:AH32">
    <cfRule type="containsBlanks" dxfId="7" priority="1">
      <formula>LEN(TRIM(D32))=0</formula>
    </cfRule>
  </conditionalFormatting>
  <pageMargins left="0.25" right="0.25" top="0.75" bottom="0.75" header="0.3" footer="0.3"/>
  <pageSetup paperSize="9" scale="46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58369" r:id="rId4">
          <objectPr defaultSize="0" autoPict="0" r:id="rId5">
            <anchor moveWithCells="1" sizeWithCells="1">
              <from>
                <xdr:col>28</xdr:col>
                <xdr:colOff>171450</xdr:colOff>
                <xdr:row>0</xdr:row>
                <xdr:rowOff>133350</xdr:rowOff>
              </from>
              <to>
                <xdr:col>32</xdr:col>
                <xdr:colOff>19050</xdr:colOff>
                <xdr:row>3</xdr:row>
                <xdr:rowOff>57150</xdr:rowOff>
              </to>
            </anchor>
          </objectPr>
        </oleObject>
      </mc:Choice>
      <mc:Fallback>
        <oleObject progId="Word.Picture.8" shapeId="58369" r:id="rId4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400-000000000000}">
          <x14:formula1>
            <xm:f>dados_1!$E$3:$E$19</xm:f>
          </x14:formula1>
          <xm:sqref>D21:AH21 D31:AH31</xm:sqref>
        </x14:dataValidation>
        <x14:dataValidation type="list" allowBlank="1" showInputMessage="1" showErrorMessage="1" xr:uid="{00000000-0002-0000-0400-000001000000}">
          <x14:formula1>
            <xm:f>dados_1!$B$26:$B$27</xm:f>
          </x14:formula1>
          <xm:sqref>D22:AH22</xm:sqref>
        </x14:dataValidation>
        <x14:dataValidation type="list" allowBlank="1" showInputMessage="1" showErrorMessage="1" xr:uid="{00000000-0002-0000-0400-000002000000}">
          <x14:formula1>
            <xm:f>dados_1!$B$22:$B$24</xm:f>
          </x14:formula1>
          <xm:sqref>D20:AH20</xm:sqref>
        </x14:dataValidation>
        <x14:dataValidation type="list" allowBlank="1" showInputMessage="1" showErrorMessage="1" xr:uid="{00000000-0002-0000-0400-000003000000}">
          <x14:formula1>
            <xm:f>dados_1!$B$13:$B$19</xm:f>
          </x14:formula1>
          <xm:sqref>D19:AH19</xm:sqref>
        </x14:dataValidation>
        <x14:dataValidation type="list" allowBlank="1" showInputMessage="1" showErrorMessage="1" xr:uid="{00000000-0002-0000-0400-000004000000}">
          <x14:formula1>
            <xm:f>dados_1!$B$9:$B$11</xm:f>
          </x14:formula1>
          <xm:sqref>D18:AH18 D30:AH30</xm:sqref>
        </x14:dataValidation>
        <x14:dataValidation type="list" allowBlank="1" showInputMessage="1" showErrorMessage="1" xr:uid="{00000000-0002-0000-0400-000005000000}">
          <x14:formula1>
            <xm:f>dados_1!$B$2:$B$7</xm:f>
          </x14:formula1>
          <xm:sqref>D17:AH17 D29:AH29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3:K95"/>
  <sheetViews>
    <sheetView showGridLines="0" topLeftCell="A42" zoomScale="70" zoomScaleNormal="70" zoomScaleSheetLayoutView="70" workbookViewId="0">
      <selection activeCell="J15" sqref="J15"/>
    </sheetView>
  </sheetViews>
  <sheetFormatPr defaultColWidth="9.140625" defaultRowHeight="15" x14ac:dyDescent="0.25"/>
  <cols>
    <col min="1" max="1" width="9.140625" style="7" customWidth="1"/>
    <col min="2" max="2" width="7.28515625" style="6" bestFit="1" customWidth="1"/>
    <col min="3" max="3" width="8.28515625" style="21" bestFit="1" customWidth="1"/>
    <col min="4" max="5" width="9.28515625" style="21" customWidth="1"/>
    <col min="6" max="9" width="9.28515625" style="7" customWidth="1"/>
    <col min="10" max="10" width="51" style="7" bestFit="1" customWidth="1"/>
    <col min="11" max="11" width="20" style="7" bestFit="1" customWidth="1"/>
    <col min="12" max="16384" width="9.140625" style="7"/>
  </cols>
  <sheetData>
    <row r="3" spans="2:11" ht="15.75" thickBot="1" x14ac:dyDescent="0.3"/>
    <row r="4" spans="2:11" x14ac:dyDescent="0.25">
      <c r="D4" s="299" t="s">
        <v>273</v>
      </c>
      <c r="E4" s="300"/>
      <c r="F4" s="300"/>
      <c r="G4" s="300"/>
      <c r="H4" s="300"/>
      <c r="I4" s="300"/>
      <c r="J4" s="300"/>
      <c r="K4" s="301"/>
    </row>
    <row r="5" spans="2:11" ht="57" customHeight="1" x14ac:dyDescent="0.25">
      <c r="D5" s="296" t="s">
        <v>88</v>
      </c>
      <c r="E5" s="297"/>
      <c r="F5" s="298"/>
      <c r="G5" s="266" t="s">
        <v>89</v>
      </c>
      <c r="H5" s="268"/>
      <c r="I5" s="266" t="s">
        <v>239</v>
      </c>
      <c r="J5" s="268"/>
      <c r="K5" s="105" t="s">
        <v>52</v>
      </c>
    </row>
    <row r="6" spans="2:11" ht="64.5" customHeight="1" thickBot="1" x14ac:dyDescent="0.3">
      <c r="D6" s="302" t="str">
        <f>set!A7</f>
        <v>Escolas de Vagos GEPE 118971 UO 161070</v>
      </c>
      <c r="E6" s="303"/>
      <c r="F6" s="303"/>
      <c r="G6" s="303">
        <f>set!L7</f>
        <v>0</v>
      </c>
      <c r="H6" s="303"/>
      <c r="I6" s="303">
        <f>set!O7</f>
        <v>0</v>
      </c>
      <c r="J6" s="303"/>
      <c r="K6" s="106" t="str">
        <f>set!AC7</f>
        <v>canoagem, remo e vela</v>
      </c>
    </row>
    <row r="7" spans="2:11" ht="29.25" customHeight="1" x14ac:dyDescent="0.25">
      <c r="C7" s="1"/>
      <c r="D7" s="281" t="s">
        <v>5</v>
      </c>
      <c r="E7" s="282"/>
      <c r="F7" s="282"/>
      <c r="G7" s="282"/>
      <c r="H7" s="282"/>
      <c r="I7" s="283"/>
      <c r="K7" s="21"/>
    </row>
    <row r="8" spans="2:11" ht="29.25" customHeight="1" thickBot="1" x14ac:dyDescent="0.3">
      <c r="C8" s="1"/>
      <c r="D8" s="85" t="s">
        <v>249</v>
      </c>
      <c r="E8" s="86" t="s">
        <v>250</v>
      </c>
      <c r="F8" s="86" t="s">
        <v>251</v>
      </c>
      <c r="G8" s="86" t="s">
        <v>252</v>
      </c>
      <c r="H8" s="86" t="s">
        <v>253</v>
      </c>
      <c r="I8" s="87" t="s">
        <v>242</v>
      </c>
      <c r="J8" s="84"/>
      <c r="K8" s="21"/>
    </row>
    <row r="9" spans="2:11" ht="28.5" customHeight="1" x14ac:dyDescent="0.25">
      <c r="B9" s="9"/>
      <c r="C9" s="64"/>
      <c r="D9" s="70">
        <f>set!AJ8</f>
        <v>41</v>
      </c>
      <c r="E9" s="70">
        <f>out!AJ8</f>
        <v>341</v>
      </c>
      <c r="F9" s="71">
        <f>nov!AJ8</f>
        <v>297</v>
      </c>
      <c r="G9" s="71">
        <f>dez!AJ8</f>
        <v>0</v>
      </c>
      <c r="H9" s="71">
        <f>jan!AJ8</f>
        <v>0</v>
      </c>
      <c r="I9" s="123">
        <f t="shared" ref="I9:I20" si="0">SUM(D9:H9)</f>
        <v>679</v>
      </c>
      <c r="J9" s="107" t="s">
        <v>80</v>
      </c>
      <c r="K9" s="291" t="s">
        <v>34</v>
      </c>
    </row>
    <row r="10" spans="2:11" ht="28.5" customHeight="1" x14ac:dyDescent="0.25">
      <c r="B10" s="9"/>
      <c r="C10" s="64"/>
      <c r="D10" s="72">
        <f>set!AJ9</f>
        <v>21</v>
      </c>
      <c r="E10" s="72">
        <f>out!AJ9</f>
        <v>175</v>
      </c>
      <c r="F10" s="54">
        <f>nov!AJ9</f>
        <v>144</v>
      </c>
      <c r="G10" s="54">
        <f>dez!AJ9</f>
        <v>0</v>
      </c>
      <c r="H10" s="54">
        <f>jan!AJ9</f>
        <v>0</v>
      </c>
      <c r="I10" s="124">
        <f t="shared" si="0"/>
        <v>340</v>
      </c>
      <c r="J10" s="24" t="s">
        <v>81</v>
      </c>
      <c r="K10" s="292"/>
    </row>
    <row r="11" spans="2:11" ht="28.5" customHeight="1" x14ac:dyDescent="0.25">
      <c r="B11" s="65"/>
      <c r="C11" s="64"/>
      <c r="D11" s="72">
        <f>set!AJ10</f>
        <v>20</v>
      </c>
      <c r="E11" s="72">
        <f>out!AJ10</f>
        <v>166</v>
      </c>
      <c r="F11" s="54">
        <f>nov!AJ10</f>
        <v>153</v>
      </c>
      <c r="G11" s="54">
        <f>dez!AJ10</f>
        <v>0</v>
      </c>
      <c r="H11" s="54">
        <f>jan!AJ10</f>
        <v>0</v>
      </c>
      <c r="I11" s="124">
        <f t="shared" si="0"/>
        <v>339</v>
      </c>
      <c r="J11" s="24" t="s">
        <v>82</v>
      </c>
      <c r="K11" s="292"/>
    </row>
    <row r="12" spans="2:11" ht="28.5" customHeight="1" x14ac:dyDescent="0.25">
      <c r="B12" s="65"/>
      <c r="C12" s="64"/>
      <c r="D12" s="72">
        <f>set!AJ11</f>
        <v>0</v>
      </c>
      <c r="E12" s="72">
        <f>out!AJ11</f>
        <v>10</v>
      </c>
      <c r="F12" s="54">
        <f>nov!AJ11</f>
        <v>12</v>
      </c>
      <c r="G12" s="54">
        <f>dez!AJ11</f>
        <v>0</v>
      </c>
      <c r="H12" s="54">
        <f>jan!AJ11</f>
        <v>0</v>
      </c>
      <c r="I12" s="124">
        <f t="shared" si="0"/>
        <v>22</v>
      </c>
      <c r="J12" s="24" t="s">
        <v>84</v>
      </c>
      <c r="K12" s="292"/>
    </row>
    <row r="13" spans="2:11" ht="28.5" customHeight="1" thickBot="1" x14ac:dyDescent="0.3">
      <c r="B13" s="65"/>
      <c r="C13" s="64"/>
      <c r="D13" s="73">
        <f>set!AJ12</f>
        <v>2</v>
      </c>
      <c r="E13" s="73">
        <f>out!AJ12</f>
        <v>16</v>
      </c>
      <c r="F13" s="74">
        <f>nov!AJ12</f>
        <v>11</v>
      </c>
      <c r="G13" s="74">
        <f>dez!AJ12</f>
        <v>0</v>
      </c>
      <c r="H13" s="74">
        <f>jan!AJ12</f>
        <v>0</v>
      </c>
      <c r="I13" s="125">
        <f t="shared" si="0"/>
        <v>29</v>
      </c>
      <c r="J13" s="108" t="s">
        <v>50</v>
      </c>
      <c r="K13" s="293"/>
    </row>
    <row r="14" spans="2:11" ht="28.5" customHeight="1" x14ac:dyDescent="0.25">
      <c r="B14" s="65"/>
      <c r="C14" s="64"/>
      <c r="D14" s="81">
        <f>set!AJ13</f>
        <v>2</v>
      </c>
      <c r="E14" s="81">
        <f>out!AJ13</f>
        <v>11</v>
      </c>
      <c r="F14" s="75">
        <f>nov!AJ13</f>
        <v>11</v>
      </c>
      <c r="G14" s="75">
        <f>dez!AJ13</f>
        <v>0</v>
      </c>
      <c r="H14" s="75">
        <f>jan!AJ13</f>
        <v>0</v>
      </c>
      <c r="I14" s="126">
        <f t="shared" si="0"/>
        <v>24</v>
      </c>
      <c r="J14" s="109" t="s">
        <v>7</v>
      </c>
      <c r="K14" s="294" t="s">
        <v>20</v>
      </c>
    </row>
    <row r="15" spans="2:11" ht="28.5" customHeight="1" thickBot="1" x14ac:dyDescent="0.3">
      <c r="B15" s="65"/>
      <c r="C15" s="64"/>
      <c r="D15" s="82">
        <f>set!AJ14</f>
        <v>2</v>
      </c>
      <c r="E15" s="82">
        <f>out!AJ14</f>
        <v>17</v>
      </c>
      <c r="F15" s="69">
        <f>nov!AJ14</f>
        <v>17</v>
      </c>
      <c r="G15" s="69">
        <f>dez!AJ14</f>
        <v>0</v>
      </c>
      <c r="H15" s="69">
        <f>jan!AJ14</f>
        <v>0</v>
      </c>
      <c r="I15" s="127">
        <f t="shared" si="0"/>
        <v>36</v>
      </c>
      <c r="J15" s="110" t="s">
        <v>19</v>
      </c>
      <c r="K15" s="295"/>
    </row>
    <row r="16" spans="2:11" ht="28.5" customHeight="1" x14ac:dyDescent="0.25">
      <c r="B16" s="65"/>
      <c r="C16" s="64"/>
      <c r="D16" s="70">
        <f>set!AJ15</f>
        <v>0</v>
      </c>
      <c r="E16" s="70">
        <f>out!AJ15</f>
        <v>0</v>
      </c>
      <c r="F16" s="71">
        <f>nov!AJ15</f>
        <v>3</v>
      </c>
      <c r="G16" s="71">
        <f>dez!AJ15</f>
        <v>0</v>
      </c>
      <c r="H16" s="71">
        <f>jan!AJ15</f>
        <v>0</v>
      </c>
      <c r="I16" s="123">
        <f t="shared" si="0"/>
        <v>3</v>
      </c>
      <c r="J16" s="107" t="s">
        <v>10</v>
      </c>
      <c r="K16" s="291" t="s">
        <v>21</v>
      </c>
    </row>
    <row r="17" spans="2:11" ht="28.5" customHeight="1" x14ac:dyDescent="0.25">
      <c r="B17" s="65"/>
      <c r="C17" s="64"/>
      <c r="D17" s="72">
        <f>set!AJ16</f>
        <v>0</v>
      </c>
      <c r="E17" s="72">
        <f>out!AJ16</f>
        <v>4</v>
      </c>
      <c r="F17" s="54">
        <f>nov!AJ16</f>
        <v>1</v>
      </c>
      <c r="G17" s="54">
        <f>dez!AJ16</f>
        <v>0</v>
      </c>
      <c r="H17" s="54">
        <f>jan!AJ16</f>
        <v>0</v>
      </c>
      <c r="I17" s="124">
        <f t="shared" si="0"/>
        <v>5</v>
      </c>
      <c r="J17" s="24" t="s">
        <v>11</v>
      </c>
      <c r="K17" s="292"/>
    </row>
    <row r="18" spans="2:11" ht="28.5" customHeight="1" x14ac:dyDescent="0.25">
      <c r="B18" s="65"/>
      <c r="C18" s="64"/>
      <c r="D18" s="72">
        <f>set!AJ17</f>
        <v>2</v>
      </c>
      <c r="E18" s="72">
        <f>out!AJ17</f>
        <v>2</v>
      </c>
      <c r="F18" s="54">
        <f>nov!AJ17</f>
        <v>2</v>
      </c>
      <c r="G18" s="54">
        <f>dez!AJ17</f>
        <v>0</v>
      </c>
      <c r="H18" s="54">
        <f>jan!AJ17</f>
        <v>0</v>
      </c>
      <c r="I18" s="124">
        <f t="shared" si="0"/>
        <v>6</v>
      </c>
      <c r="J18" s="24" t="s">
        <v>12</v>
      </c>
      <c r="K18" s="292"/>
    </row>
    <row r="19" spans="2:11" ht="28.5" customHeight="1" x14ac:dyDescent="0.25">
      <c r="B19" s="9"/>
      <c r="C19" s="64"/>
      <c r="D19" s="72">
        <f>set!AJ18</f>
        <v>0</v>
      </c>
      <c r="E19" s="72">
        <f>out!AJ18</f>
        <v>3</v>
      </c>
      <c r="F19" s="54">
        <f>nov!AJ18</f>
        <v>2</v>
      </c>
      <c r="G19" s="54">
        <f>dez!AJ18</f>
        <v>0</v>
      </c>
      <c r="H19" s="54">
        <f>jan!AJ18</f>
        <v>0</v>
      </c>
      <c r="I19" s="124">
        <f t="shared" si="0"/>
        <v>5</v>
      </c>
      <c r="J19" s="24" t="s">
        <v>87</v>
      </c>
      <c r="K19" s="292"/>
    </row>
    <row r="20" spans="2:11" ht="28.5" customHeight="1" x14ac:dyDescent="0.25">
      <c r="B20" s="9"/>
      <c r="C20" s="64"/>
      <c r="D20" s="72">
        <f>set!AJ19</f>
        <v>0</v>
      </c>
      <c r="E20" s="72">
        <f>out!AJ19</f>
        <v>1</v>
      </c>
      <c r="F20" s="54">
        <f>nov!AJ19</f>
        <v>0</v>
      </c>
      <c r="G20" s="54">
        <f>dez!AJ19</f>
        <v>0</v>
      </c>
      <c r="H20" s="54">
        <f>jan!AJ19</f>
        <v>0</v>
      </c>
      <c r="I20" s="124">
        <f t="shared" si="0"/>
        <v>1</v>
      </c>
      <c r="J20" s="24" t="s">
        <v>85</v>
      </c>
      <c r="K20" s="292"/>
    </row>
    <row r="21" spans="2:11" ht="28.5" customHeight="1" thickBot="1" x14ac:dyDescent="0.3">
      <c r="B21" s="9"/>
      <c r="C21" s="64"/>
      <c r="D21" s="73">
        <f>set!AJ20</f>
        <v>0</v>
      </c>
      <c r="E21" s="73">
        <f>out!AJ20</f>
        <v>1</v>
      </c>
      <c r="F21" s="74">
        <f>nov!AJ20</f>
        <v>0</v>
      </c>
      <c r="G21" s="74">
        <f>dez!AJ20</f>
        <v>0</v>
      </c>
      <c r="H21" s="74">
        <f>jan!AJ20</f>
        <v>0</v>
      </c>
      <c r="I21" s="125">
        <f t="shared" ref="I21:I53" si="1">SUM(D21:H21)</f>
        <v>1</v>
      </c>
      <c r="J21" s="108" t="s">
        <v>241</v>
      </c>
      <c r="K21" s="293"/>
    </row>
    <row r="22" spans="2:11" ht="28.5" customHeight="1" thickBot="1" x14ac:dyDescent="0.3">
      <c r="B22" s="9"/>
      <c r="C22" s="64"/>
      <c r="D22" s="83">
        <f>set!AJ21</f>
        <v>2</v>
      </c>
      <c r="E22" s="83">
        <f>out!AJ21</f>
        <v>11</v>
      </c>
      <c r="F22" s="76">
        <f>nov!AJ21</f>
        <v>8</v>
      </c>
      <c r="G22" s="76">
        <f>dez!AJ21</f>
        <v>0</v>
      </c>
      <c r="H22" s="76">
        <f>jan!AJ21</f>
        <v>0</v>
      </c>
      <c r="I22" s="128">
        <f t="shared" ref="I22:I27" si="2">SUM(D22:H22)</f>
        <v>21</v>
      </c>
      <c r="J22" s="289" t="s">
        <v>22</v>
      </c>
      <c r="K22" s="290"/>
    </row>
    <row r="23" spans="2:11" ht="28.5" customHeight="1" x14ac:dyDescent="0.25">
      <c r="B23" s="65"/>
      <c r="C23" s="64"/>
      <c r="D23" s="70">
        <f>set!AJ22</f>
        <v>2</v>
      </c>
      <c r="E23" s="70">
        <f>out!AJ22</f>
        <v>10</v>
      </c>
      <c r="F23" s="71">
        <f>nov!AJ22</f>
        <v>8</v>
      </c>
      <c r="G23" s="71">
        <f>dez!AJ22</f>
        <v>0</v>
      </c>
      <c r="H23" s="71">
        <f>jan!AJ22</f>
        <v>0</v>
      </c>
      <c r="I23" s="123">
        <f t="shared" si="2"/>
        <v>20</v>
      </c>
      <c r="J23" s="107" t="s">
        <v>8</v>
      </c>
      <c r="K23" s="220" t="s">
        <v>6</v>
      </c>
    </row>
    <row r="24" spans="2:11" ht="28.5" customHeight="1" x14ac:dyDescent="0.25">
      <c r="B24" s="66"/>
      <c r="C24" s="64"/>
      <c r="D24" s="72">
        <f>set!AJ23</f>
        <v>0</v>
      </c>
      <c r="E24" s="72">
        <f>out!AJ23</f>
        <v>1</v>
      </c>
      <c r="F24" s="54">
        <f>nov!AJ23</f>
        <v>0</v>
      </c>
      <c r="G24" s="54">
        <f>dez!AJ23</f>
        <v>0</v>
      </c>
      <c r="H24" s="54">
        <f>jan!AJ23</f>
        <v>0</v>
      </c>
      <c r="I24" s="124">
        <f t="shared" si="2"/>
        <v>1</v>
      </c>
      <c r="J24" s="24" t="s">
        <v>9</v>
      </c>
      <c r="K24" s="221"/>
    </row>
    <row r="25" spans="2:11" ht="28.5" customHeight="1" thickBot="1" x14ac:dyDescent="0.3">
      <c r="B25" s="65"/>
      <c r="C25" s="64"/>
      <c r="D25" s="73">
        <f>set!AJ24</f>
        <v>0</v>
      </c>
      <c r="E25" s="73">
        <f>out!AJ24</f>
        <v>0</v>
      </c>
      <c r="F25" s="74">
        <f>nov!AJ24</f>
        <v>0</v>
      </c>
      <c r="G25" s="74">
        <f>dez!AJ24</f>
        <v>0</v>
      </c>
      <c r="H25" s="74">
        <f>jan!AJ24</f>
        <v>0</v>
      </c>
      <c r="I25" s="125">
        <f t="shared" si="2"/>
        <v>0</v>
      </c>
      <c r="J25" s="108" t="s">
        <v>75</v>
      </c>
      <c r="K25" s="222"/>
    </row>
    <row r="26" spans="2:11" ht="28.5" customHeight="1" x14ac:dyDescent="0.25">
      <c r="B26" s="65"/>
      <c r="C26" s="64"/>
      <c r="D26" s="81">
        <f>set!AJ25</f>
        <v>0</v>
      </c>
      <c r="E26" s="81">
        <f>out!AJ25</f>
        <v>0</v>
      </c>
      <c r="F26" s="75">
        <f>nov!AJ25</f>
        <v>5</v>
      </c>
      <c r="G26" s="75">
        <f>dez!AJ25</f>
        <v>0</v>
      </c>
      <c r="H26" s="75">
        <f>jan!AJ25</f>
        <v>0</v>
      </c>
      <c r="I26" s="126">
        <f t="shared" si="2"/>
        <v>5</v>
      </c>
      <c r="J26" s="111" t="s">
        <v>13</v>
      </c>
      <c r="K26" s="221" t="s">
        <v>17</v>
      </c>
    </row>
    <row r="27" spans="2:11" ht="28.5" customHeight="1" x14ac:dyDescent="0.25">
      <c r="B27" s="65"/>
      <c r="C27" s="64"/>
      <c r="D27" s="72">
        <f>set!AJ26</f>
        <v>0</v>
      </c>
      <c r="E27" s="72">
        <f>out!AJ26</f>
        <v>1</v>
      </c>
      <c r="F27" s="54">
        <f>nov!AJ26</f>
        <v>0</v>
      </c>
      <c r="G27" s="54">
        <f>dez!AJ26</f>
        <v>0</v>
      </c>
      <c r="H27" s="54">
        <f>jan!AJ26</f>
        <v>0</v>
      </c>
      <c r="I27" s="124">
        <f t="shared" si="2"/>
        <v>1</v>
      </c>
      <c r="J27" s="23" t="s">
        <v>14</v>
      </c>
      <c r="K27" s="221"/>
    </row>
    <row r="28" spans="2:11" ht="28.5" customHeight="1" x14ac:dyDescent="0.25">
      <c r="B28" s="65"/>
      <c r="C28" s="64"/>
      <c r="D28" s="72">
        <f>set!AJ27</f>
        <v>0</v>
      </c>
      <c r="E28" s="72">
        <f>out!AJ27</f>
        <v>9</v>
      </c>
      <c r="F28" s="54">
        <f>nov!AJ27</f>
        <v>3</v>
      </c>
      <c r="G28" s="54">
        <f>dez!AJ27</f>
        <v>0</v>
      </c>
      <c r="H28" s="54">
        <f>jan!AJ27</f>
        <v>0</v>
      </c>
      <c r="I28" s="124">
        <f t="shared" si="1"/>
        <v>12</v>
      </c>
      <c r="J28" s="23" t="s">
        <v>15</v>
      </c>
      <c r="K28" s="221"/>
    </row>
    <row r="29" spans="2:11" ht="28.5" customHeight="1" x14ac:dyDescent="0.25">
      <c r="B29" s="65"/>
      <c r="C29" s="64"/>
      <c r="D29" s="72">
        <f>set!AJ28</f>
        <v>2</v>
      </c>
      <c r="E29" s="72">
        <f>out!AJ28</f>
        <v>1</v>
      </c>
      <c r="F29" s="54">
        <f>nov!AJ28</f>
        <v>0</v>
      </c>
      <c r="G29" s="54">
        <f>dez!AJ28</f>
        <v>0</v>
      </c>
      <c r="H29" s="54">
        <f>jan!AJ28</f>
        <v>0</v>
      </c>
      <c r="I29" s="124">
        <f t="shared" si="1"/>
        <v>3</v>
      </c>
      <c r="J29" s="23" t="s">
        <v>47</v>
      </c>
      <c r="K29" s="221"/>
    </row>
    <row r="30" spans="2:11" ht="28.5" customHeight="1" x14ac:dyDescent="0.25">
      <c r="B30" s="65"/>
      <c r="C30" s="64"/>
      <c r="D30" s="72">
        <f>set!AJ29</f>
        <v>0</v>
      </c>
      <c r="E30" s="72">
        <f>out!AJ29</f>
        <v>0</v>
      </c>
      <c r="F30" s="54">
        <f>nov!AJ29</f>
        <v>0</v>
      </c>
      <c r="G30" s="54">
        <f>dez!AJ29</f>
        <v>0</v>
      </c>
      <c r="H30" s="54">
        <f>jan!AJ29</f>
        <v>0</v>
      </c>
      <c r="I30" s="124">
        <f t="shared" si="1"/>
        <v>0</v>
      </c>
      <c r="J30" s="23" t="s">
        <v>40</v>
      </c>
      <c r="K30" s="221"/>
    </row>
    <row r="31" spans="2:11" ht="28.5" customHeight="1" x14ac:dyDescent="0.25">
      <c r="B31" s="65"/>
      <c r="C31" s="64"/>
      <c r="D31" s="72">
        <f>set!AJ30</f>
        <v>0</v>
      </c>
      <c r="E31" s="72">
        <f>out!AJ30</f>
        <v>0</v>
      </c>
      <c r="F31" s="54">
        <f>nov!AJ30</f>
        <v>0</v>
      </c>
      <c r="G31" s="54">
        <f>dez!AJ30</f>
        <v>0</v>
      </c>
      <c r="H31" s="54">
        <f>jan!AJ30</f>
        <v>0</v>
      </c>
      <c r="I31" s="124">
        <f t="shared" si="1"/>
        <v>0</v>
      </c>
      <c r="J31" s="23" t="s">
        <v>79</v>
      </c>
      <c r="K31" s="221"/>
    </row>
    <row r="32" spans="2:11" ht="28.5" customHeight="1" thickBot="1" x14ac:dyDescent="0.3">
      <c r="B32" s="65"/>
      <c r="C32" s="64"/>
      <c r="D32" s="82">
        <f>set!AJ31</f>
        <v>0</v>
      </c>
      <c r="E32" s="82">
        <f>out!AJ31</f>
        <v>0</v>
      </c>
      <c r="F32" s="69">
        <f>nov!AJ31</f>
        <v>0</v>
      </c>
      <c r="G32" s="69">
        <f>dez!AJ31</f>
        <v>0</v>
      </c>
      <c r="H32" s="69">
        <f>jan!AJ31</f>
        <v>0</v>
      </c>
      <c r="I32" s="127">
        <f t="shared" si="1"/>
        <v>0</v>
      </c>
      <c r="J32" s="112" t="s">
        <v>16</v>
      </c>
      <c r="K32" s="221"/>
    </row>
    <row r="33" spans="2:11" ht="28.5" customHeight="1" x14ac:dyDescent="0.25">
      <c r="B33" s="65"/>
      <c r="C33" s="64"/>
      <c r="D33" s="70">
        <f>set!AJ32</f>
        <v>2</v>
      </c>
      <c r="E33" s="70">
        <f>out!AJ32</f>
        <v>10</v>
      </c>
      <c r="F33" s="71">
        <f>nov!AJ32</f>
        <v>8</v>
      </c>
      <c r="G33" s="71">
        <f>dez!AJ32</f>
        <v>0</v>
      </c>
      <c r="H33" s="71">
        <f>jan!AJ32</f>
        <v>0</v>
      </c>
      <c r="I33" s="123">
        <f t="shared" si="1"/>
        <v>20</v>
      </c>
      <c r="J33" s="107" t="s">
        <v>76</v>
      </c>
      <c r="K33" s="220" t="s">
        <v>71</v>
      </c>
    </row>
    <row r="34" spans="2:11" ht="28.5" customHeight="1" x14ac:dyDescent="0.25">
      <c r="B34" s="65"/>
      <c r="C34" s="64"/>
      <c r="D34" s="72">
        <f>set!AJ33</f>
        <v>0</v>
      </c>
      <c r="E34" s="72">
        <f>out!AJ33</f>
        <v>0</v>
      </c>
      <c r="F34" s="54">
        <f>nov!AJ33</f>
        <v>0</v>
      </c>
      <c r="G34" s="54">
        <f>dez!AJ33</f>
        <v>0</v>
      </c>
      <c r="H34" s="54">
        <f>jan!AJ33</f>
        <v>0</v>
      </c>
      <c r="I34" s="124">
        <f t="shared" si="1"/>
        <v>0</v>
      </c>
      <c r="J34" s="24" t="s">
        <v>77</v>
      </c>
      <c r="K34" s="221"/>
    </row>
    <row r="35" spans="2:11" ht="28.5" customHeight="1" thickBot="1" x14ac:dyDescent="0.3">
      <c r="B35" s="9"/>
      <c r="C35" s="64"/>
      <c r="D35" s="73">
        <f>set!AJ34</f>
        <v>0</v>
      </c>
      <c r="E35" s="73">
        <f>out!AJ34</f>
        <v>0</v>
      </c>
      <c r="F35" s="74">
        <f>nov!AJ34</f>
        <v>0</v>
      </c>
      <c r="G35" s="74">
        <f>dez!AJ34</f>
        <v>0</v>
      </c>
      <c r="H35" s="74">
        <f>jan!AJ34</f>
        <v>0</v>
      </c>
      <c r="I35" s="125">
        <f t="shared" si="1"/>
        <v>0</v>
      </c>
      <c r="J35" s="108" t="s">
        <v>78</v>
      </c>
      <c r="K35" s="222"/>
    </row>
    <row r="36" spans="2:11" ht="28.5" customHeight="1" x14ac:dyDescent="0.25">
      <c r="B36" s="65"/>
      <c r="D36" s="81">
        <f>set!AJ35</f>
        <v>0</v>
      </c>
      <c r="E36" s="81">
        <f>out!AJ35</f>
        <v>0</v>
      </c>
      <c r="F36" s="75">
        <f>nov!AJ35</f>
        <v>0</v>
      </c>
      <c r="G36" s="75">
        <f>dez!AJ35</f>
        <v>0</v>
      </c>
      <c r="H36" s="75">
        <f>jan!AJ35</f>
        <v>0</v>
      </c>
      <c r="I36" s="126">
        <f t="shared" si="1"/>
        <v>0</v>
      </c>
      <c r="J36" s="113" t="s">
        <v>53</v>
      </c>
      <c r="K36" s="286" t="s">
        <v>52</v>
      </c>
    </row>
    <row r="37" spans="2:11" ht="28.5" customHeight="1" x14ac:dyDescent="0.25">
      <c r="B37" s="65"/>
      <c r="D37" s="72">
        <f>set!AJ36</f>
        <v>0</v>
      </c>
      <c r="E37" s="72">
        <f>out!AJ36</f>
        <v>0</v>
      </c>
      <c r="F37" s="54">
        <f>nov!AJ36</f>
        <v>0</v>
      </c>
      <c r="G37" s="54">
        <f>dez!AJ36</f>
        <v>0</v>
      </c>
      <c r="H37" s="54">
        <f>jan!AJ36</f>
        <v>0</v>
      </c>
      <c r="I37" s="124">
        <f t="shared" ref="I37:I45" si="3">SUM(D37:H37)</f>
        <v>0</v>
      </c>
      <c r="J37" s="114" t="s">
        <v>54</v>
      </c>
      <c r="K37" s="287"/>
    </row>
    <row r="38" spans="2:11" ht="28.5" customHeight="1" x14ac:dyDescent="0.25">
      <c r="B38" s="65"/>
      <c r="D38" s="72">
        <f>set!AJ37</f>
        <v>0</v>
      </c>
      <c r="E38" s="72">
        <f>out!AJ37</f>
        <v>0</v>
      </c>
      <c r="F38" s="54">
        <f>nov!AJ37</f>
        <v>0</v>
      </c>
      <c r="G38" s="54">
        <f>dez!AJ37</f>
        <v>0</v>
      </c>
      <c r="H38" s="54">
        <f>jan!AJ37</f>
        <v>0</v>
      </c>
      <c r="I38" s="124">
        <f t="shared" si="3"/>
        <v>0</v>
      </c>
      <c r="J38" s="114" t="s">
        <v>55</v>
      </c>
      <c r="K38" s="287"/>
    </row>
    <row r="39" spans="2:11" ht="28.5" customHeight="1" x14ac:dyDescent="0.25">
      <c r="B39" s="65"/>
      <c r="D39" s="72">
        <f>set!AJ38</f>
        <v>2</v>
      </c>
      <c r="E39" s="72">
        <f>out!AJ38</f>
        <v>11</v>
      </c>
      <c r="F39" s="54">
        <f>nov!AJ38</f>
        <v>8</v>
      </c>
      <c r="G39" s="54">
        <f>dez!AJ38</f>
        <v>0</v>
      </c>
      <c r="H39" s="54">
        <f>jan!AJ38</f>
        <v>0</v>
      </c>
      <c r="I39" s="124">
        <f t="shared" si="3"/>
        <v>21</v>
      </c>
      <c r="J39" s="114" t="s">
        <v>56</v>
      </c>
      <c r="K39" s="287"/>
    </row>
    <row r="40" spans="2:11" ht="28.5" customHeight="1" x14ac:dyDescent="0.25">
      <c r="B40" s="65"/>
      <c r="D40" s="72">
        <f>set!AJ39</f>
        <v>0</v>
      </c>
      <c r="E40" s="72">
        <f>out!AJ39</f>
        <v>0</v>
      </c>
      <c r="F40" s="54">
        <f>nov!AJ39</f>
        <v>0</v>
      </c>
      <c r="G40" s="54">
        <f>dez!AJ39</f>
        <v>0</v>
      </c>
      <c r="H40" s="54">
        <f>jan!AJ39</f>
        <v>0</v>
      </c>
      <c r="I40" s="124">
        <f t="shared" si="3"/>
        <v>0</v>
      </c>
      <c r="J40" s="114" t="s">
        <v>57</v>
      </c>
      <c r="K40" s="287"/>
    </row>
    <row r="41" spans="2:11" ht="28.5" customHeight="1" x14ac:dyDescent="0.25">
      <c r="B41" s="65"/>
      <c r="D41" s="72">
        <f>set!AJ40</f>
        <v>0</v>
      </c>
      <c r="E41" s="72">
        <f>out!AJ40</f>
        <v>0</v>
      </c>
      <c r="F41" s="54">
        <f>nov!AJ40</f>
        <v>0</v>
      </c>
      <c r="G41" s="54">
        <f>dez!AJ40</f>
        <v>0</v>
      </c>
      <c r="H41" s="54">
        <f>jan!AJ40</f>
        <v>0</v>
      </c>
      <c r="I41" s="124">
        <f t="shared" si="3"/>
        <v>0</v>
      </c>
      <c r="J41" s="114" t="s">
        <v>58</v>
      </c>
      <c r="K41" s="287"/>
    </row>
    <row r="42" spans="2:11" ht="28.5" customHeight="1" x14ac:dyDescent="0.25">
      <c r="D42" s="72">
        <f>set!AJ41</f>
        <v>0</v>
      </c>
      <c r="E42" s="72">
        <f>out!AJ41</f>
        <v>0</v>
      </c>
      <c r="F42" s="54">
        <f>nov!AJ41</f>
        <v>0</v>
      </c>
      <c r="G42" s="54">
        <f>dez!AJ41</f>
        <v>0</v>
      </c>
      <c r="H42" s="54">
        <f>jan!AJ41</f>
        <v>0</v>
      </c>
      <c r="I42" s="124">
        <f t="shared" si="3"/>
        <v>0</v>
      </c>
      <c r="J42" s="114" t="s">
        <v>59</v>
      </c>
      <c r="K42" s="287"/>
    </row>
    <row r="43" spans="2:11" ht="28.5" customHeight="1" x14ac:dyDescent="0.25">
      <c r="D43" s="72">
        <f>set!AJ42</f>
        <v>0</v>
      </c>
      <c r="E43" s="72">
        <f>out!AJ42</f>
        <v>0</v>
      </c>
      <c r="F43" s="54">
        <f>nov!AJ42</f>
        <v>0</v>
      </c>
      <c r="G43" s="54">
        <f>dez!AJ42</f>
        <v>0</v>
      </c>
      <c r="H43" s="54">
        <f>jan!AJ42</f>
        <v>0</v>
      </c>
      <c r="I43" s="124">
        <f t="shared" si="3"/>
        <v>0</v>
      </c>
      <c r="J43" s="114" t="s">
        <v>60</v>
      </c>
      <c r="K43" s="287"/>
    </row>
    <row r="44" spans="2:11" ht="28.5" customHeight="1" x14ac:dyDescent="0.25">
      <c r="D44" s="72">
        <f>set!AJ43</f>
        <v>0</v>
      </c>
      <c r="E44" s="72">
        <f>out!AJ43</f>
        <v>0</v>
      </c>
      <c r="F44" s="54">
        <f>nov!AJ43</f>
        <v>0</v>
      </c>
      <c r="G44" s="54">
        <f>dez!AJ43</f>
        <v>0</v>
      </c>
      <c r="H44" s="54">
        <f>jan!AJ43</f>
        <v>0</v>
      </c>
      <c r="I44" s="124">
        <f t="shared" si="3"/>
        <v>0</v>
      </c>
      <c r="J44" s="114" t="s">
        <v>61</v>
      </c>
      <c r="K44" s="287"/>
    </row>
    <row r="45" spans="2:11" ht="28.5" customHeight="1" x14ac:dyDescent="0.25">
      <c r="D45" s="72">
        <f>set!AJ44</f>
        <v>0</v>
      </c>
      <c r="E45" s="72">
        <f>out!AJ44</f>
        <v>0</v>
      </c>
      <c r="F45" s="54">
        <f>nov!AJ44</f>
        <v>0</v>
      </c>
      <c r="G45" s="54">
        <f>dez!AJ44</f>
        <v>0</v>
      </c>
      <c r="H45" s="54">
        <f>jan!AJ44</f>
        <v>0</v>
      </c>
      <c r="I45" s="124">
        <f t="shared" si="3"/>
        <v>0</v>
      </c>
      <c r="J45" s="114" t="s">
        <v>62</v>
      </c>
      <c r="K45" s="287"/>
    </row>
    <row r="46" spans="2:11" ht="28.5" customHeight="1" x14ac:dyDescent="0.25">
      <c r="D46" s="72">
        <f>set!AJ45</f>
        <v>0</v>
      </c>
      <c r="E46" s="72">
        <f>out!AJ45</f>
        <v>0</v>
      </c>
      <c r="F46" s="54">
        <f>nov!AJ45</f>
        <v>0</v>
      </c>
      <c r="G46" s="54">
        <f>dez!AJ45</f>
        <v>0</v>
      </c>
      <c r="H46" s="54">
        <f>jan!AJ45</f>
        <v>0</v>
      </c>
      <c r="I46" s="124">
        <f t="shared" si="1"/>
        <v>0</v>
      </c>
      <c r="J46" s="114" t="s">
        <v>63</v>
      </c>
      <c r="K46" s="287"/>
    </row>
    <row r="47" spans="2:11" ht="28.5" customHeight="1" x14ac:dyDescent="0.25">
      <c r="D47" s="72">
        <f>set!AJ46</f>
        <v>0</v>
      </c>
      <c r="E47" s="72">
        <f>out!AJ46</f>
        <v>0</v>
      </c>
      <c r="F47" s="54">
        <f>nov!AJ46</f>
        <v>0</v>
      </c>
      <c r="G47" s="54">
        <f>dez!AJ46</f>
        <v>0</v>
      </c>
      <c r="H47" s="54">
        <f>jan!AJ46</f>
        <v>0</v>
      </c>
      <c r="I47" s="124">
        <f t="shared" si="1"/>
        <v>0</v>
      </c>
      <c r="J47" s="114" t="s">
        <v>64</v>
      </c>
      <c r="K47" s="287"/>
    </row>
    <row r="48" spans="2:11" ht="28.5" customHeight="1" x14ac:dyDescent="0.25">
      <c r="D48" s="72">
        <f>set!AJ47</f>
        <v>0</v>
      </c>
      <c r="E48" s="72">
        <f>out!AJ47</f>
        <v>0</v>
      </c>
      <c r="F48" s="54">
        <f>nov!AJ47</f>
        <v>0</v>
      </c>
      <c r="G48" s="54">
        <f>dez!AJ47</f>
        <v>0</v>
      </c>
      <c r="H48" s="54">
        <f>jan!AJ47</f>
        <v>0</v>
      </c>
      <c r="I48" s="124">
        <f t="shared" si="1"/>
        <v>0</v>
      </c>
      <c r="J48" s="114" t="s">
        <v>65</v>
      </c>
      <c r="K48" s="287"/>
    </row>
    <row r="49" spans="2:11" ht="28.5" customHeight="1" x14ac:dyDescent="0.25">
      <c r="D49" s="72">
        <f>set!AJ48</f>
        <v>0</v>
      </c>
      <c r="E49" s="72">
        <f>out!AJ48</f>
        <v>0</v>
      </c>
      <c r="F49" s="54">
        <f>nov!AJ48</f>
        <v>0</v>
      </c>
      <c r="G49" s="54">
        <f>dez!AJ48</f>
        <v>0</v>
      </c>
      <c r="H49" s="54">
        <f>jan!AJ48</f>
        <v>0</v>
      </c>
      <c r="I49" s="124">
        <f t="shared" si="1"/>
        <v>0</v>
      </c>
      <c r="J49" s="114" t="s">
        <v>66</v>
      </c>
      <c r="K49" s="287"/>
    </row>
    <row r="50" spans="2:11" ht="28.5" customHeight="1" x14ac:dyDescent="0.25">
      <c r="D50" s="72">
        <f>set!AJ49</f>
        <v>0</v>
      </c>
      <c r="E50" s="72">
        <f>out!AJ49</f>
        <v>0</v>
      </c>
      <c r="F50" s="54">
        <f>nov!AJ49</f>
        <v>0</v>
      </c>
      <c r="G50" s="54">
        <f>dez!AJ49</f>
        <v>0</v>
      </c>
      <c r="H50" s="54">
        <f>jan!AJ49</f>
        <v>0</v>
      </c>
      <c r="I50" s="124">
        <f t="shared" si="1"/>
        <v>0</v>
      </c>
      <c r="J50" s="114" t="s">
        <v>67</v>
      </c>
      <c r="K50" s="287"/>
    </row>
    <row r="51" spans="2:11" ht="28.5" customHeight="1" x14ac:dyDescent="0.25">
      <c r="D51" s="72">
        <f>set!AJ50</f>
        <v>0</v>
      </c>
      <c r="E51" s="72">
        <f>out!AJ50</f>
        <v>0</v>
      </c>
      <c r="F51" s="54">
        <f>nov!AJ50</f>
        <v>0</v>
      </c>
      <c r="G51" s="54">
        <f>dez!AJ50</f>
        <v>0</v>
      </c>
      <c r="H51" s="54">
        <f>jan!AJ50</f>
        <v>0</v>
      </c>
      <c r="I51" s="124">
        <f t="shared" si="1"/>
        <v>0</v>
      </c>
      <c r="J51" s="114" t="s">
        <v>68</v>
      </c>
      <c r="K51" s="287"/>
    </row>
    <row r="52" spans="2:11" ht="28.5" customHeight="1" thickBot="1" x14ac:dyDescent="0.3">
      <c r="D52" s="82">
        <f>set!AJ51</f>
        <v>0</v>
      </c>
      <c r="E52" s="82">
        <f>out!AJ51</f>
        <v>0</v>
      </c>
      <c r="F52" s="69">
        <f>nov!AJ51</f>
        <v>0</v>
      </c>
      <c r="G52" s="69">
        <f>dez!AJ51</f>
        <v>0</v>
      </c>
      <c r="H52" s="69">
        <f>jan!AJ51</f>
        <v>0</v>
      </c>
      <c r="I52" s="127">
        <f t="shared" si="1"/>
        <v>0</v>
      </c>
      <c r="J52" s="115" t="s">
        <v>69</v>
      </c>
      <c r="K52" s="288"/>
    </row>
    <row r="53" spans="2:11" ht="28.5" customHeight="1" thickBot="1" x14ac:dyDescent="0.3">
      <c r="C53" s="64"/>
      <c r="D53" s="79">
        <f>set!AJ52</f>
        <v>0</v>
      </c>
      <c r="E53" s="79">
        <f>out!AJ52</f>
        <v>0</v>
      </c>
      <c r="F53" s="80">
        <f>nov!AJ52</f>
        <v>0</v>
      </c>
      <c r="G53" s="80">
        <f>dez!AJ52</f>
        <v>0</v>
      </c>
      <c r="H53" s="80">
        <f>jan!AJ52</f>
        <v>0</v>
      </c>
      <c r="I53" s="129">
        <f t="shared" si="1"/>
        <v>0</v>
      </c>
      <c r="J53" s="284" t="s">
        <v>37</v>
      </c>
      <c r="K53" s="285"/>
    </row>
    <row r="54" spans="2:11" ht="28.5" customHeight="1" x14ac:dyDescent="0.25">
      <c r="C54" s="64"/>
      <c r="D54" s="81">
        <f>set!AJ53</f>
        <v>20.5</v>
      </c>
      <c r="E54" s="81">
        <f>out!AJ53</f>
        <v>31</v>
      </c>
      <c r="F54" s="75">
        <f>nov!AJ53</f>
        <v>37.125</v>
      </c>
      <c r="G54" s="75" t="e">
        <f>dez!AJ53</f>
        <v>#DIV/0!</v>
      </c>
      <c r="H54" s="75" t="e">
        <f>jan!AJ53</f>
        <v>#DIV/0!</v>
      </c>
      <c r="I54" s="126" t="e">
        <f>AVERAGE(D54:H54)</f>
        <v>#DIV/0!</v>
      </c>
      <c r="J54" s="116" t="s">
        <v>230</v>
      </c>
      <c r="K54" s="21"/>
    </row>
    <row r="55" spans="2:11" ht="28.5" customHeight="1" thickBot="1" x14ac:dyDescent="0.3">
      <c r="C55" s="64"/>
      <c r="D55" s="73">
        <f>set!AJ54</f>
        <v>1</v>
      </c>
      <c r="E55" s="73">
        <f>out!AJ54</f>
        <v>1</v>
      </c>
      <c r="F55" s="74">
        <f>nov!AJ54</f>
        <v>1.375</v>
      </c>
      <c r="G55" s="74" t="e">
        <f>dez!AJ54</f>
        <v>#DIV/0!</v>
      </c>
      <c r="H55" s="74" t="e">
        <f>jan!AJ54</f>
        <v>#DIV/0!</v>
      </c>
      <c r="I55" s="126" t="e">
        <f>AVERAGE(D55:H55)</f>
        <v>#DIV/0!</v>
      </c>
      <c r="J55" s="117" t="s">
        <v>231</v>
      </c>
      <c r="K55" s="21"/>
    </row>
    <row r="56" spans="2:11" ht="28.5" customHeight="1" thickBot="1" x14ac:dyDescent="0.3">
      <c r="J56" s="21"/>
      <c r="K56" s="21"/>
    </row>
    <row r="57" spans="2:11" ht="28.5" customHeight="1" x14ac:dyDescent="0.25">
      <c r="D57" s="281" t="s">
        <v>23</v>
      </c>
      <c r="E57" s="282"/>
      <c r="F57" s="282"/>
      <c r="G57" s="282"/>
      <c r="H57" s="282"/>
      <c r="I57" s="283"/>
      <c r="J57" s="21"/>
      <c r="K57" s="21"/>
    </row>
    <row r="58" spans="2:11" ht="28.5" customHeight="1" thickBot="1" x14ac:dyDescent="0.3">
      <c r="C58" s="1"/>
      <c r="D58" s="121" t="s">
        <v>249</v>
      </c>
      <c r="E58" s="58" t="s">
        <v>250</v>
      </c>
      <c r="F58" s="58" t="s">
        <v>251</v>
      </c>
      <c r="G58" s="58" t="s">
        <v>252</v>
      </c>
      <c r="H58" s="58" t="s">
        <v>253</v>
      </c>
      <c r="I58" s="122" t="s">
        <v>242</v>
      </c>
      <c r="J58" s="84"/>
      <c r="K58" s="4"/>
    </row>
    <row r="59" spans="2:11" ht="28.5" customHeight="1" x14ac:dyDescent="0.25">
      <c r="C59" s="64"/>
      <c r="D59" s="70">
        <f>set!AJ57</f>
        <v>20</v>
      </c>
      <c r="E59" s="70">
        <f>out!AJ57</f>
        <v>189</v>
      </c>
      <c r="F59" s="70">
        <f>nov!AJ57</f>
        <v>401</v>
      </c>
      <c r="G59" s="70">
        <f>dez!AJ57</f>
        <v>192</v>
      </c>
      <c r="H59" s="70">
        <f>jan!AJ57</f>
        <v>356</v>
      </c>
      <c r="I59" s="130">
        <f>SUM(D59:H59)</f>
        <v>1158</v>
      </c>
      <c r="J59" s="107" t="s">
        <v>80</v>
      </c>
      <c r="K59" s="220" t="s">
        <v>34</v>
      </c>
    </row>
    <row r="60" spans="2:11" ht="28.5" customHeight="1" x14ac:dyDescent="0.25">
      <c r="C60" s="64"/>
      <c r="D60" s="72">
        <f>set!AJ58</f>
        <v>7</v>
      </c>
      <c r="E60" s="72">
        <f>out!AJ58</f>
        <v>84</v>
      </c>
      <c r="F60" s="72">
        <f>nov!AJ58</f>
        <v>184</v>
      </c>
      <c r="G60" s="72">
        <f>dez!AJ58</f>
        <v>87</v>
      </c>
      <c r="H60" s="72">
        <f>jan!AJ58</f>
        <v>174</v>
      </c>
      <c r="I60" s="131">
        <f>SUM(D60:H60)</f>
        <v>536</v>
      </c>
      <c r="J60" s="24" t="s">
        <v>81</v>
      </c>
      <c r="K60" s="221"/>
    </row>
    <row r="61" spans="2:11" ht="28.5" customHeight="1" x14ac:dyDescent="0.25">
      <c r="C61" s="64"/>
      <c r="D61" s="72">
        <f>set!AJ59</f>
        <v>13</v>
      </c>
      <c r="E61" s="72">
        <f>out!AJ59</f>
        <v>105</v>
      </c>
      <c r="F61" s="72">
        <f>nov!AJ59</f>
        <v>217</v>
      </c>
      <c r="G61" s="72">
        <f>dez!AJ59</f>
        <v>105</v>
      </c>
      <c r="H61" s="72">
        <f>jan!AJ59</f>
        <v>182</v>
      </c>
      <c r="I61" s="131">
        <f>SUM(D61:H61)</f>
        <v>622</v>
      </c>
      <c r="J61" s="24" t="s">
        <v>82</v>
      </c>
      <c r="K61" s="221"/>
    </row>
    <row r="62" spans="2:11" ht="28.5" customHeight="1" thickBot="1" x14ac:dyDescent="0.3">
      <c r="C62" s="64"/>
      <c r="D62" s="73">
        <f>set!AJ60</f>
        <v>0</v>
      </c>
      <c r="E62" s="73">
        <f>out!AJ60</f>
        <v>3</v>
      </c>
      <c r="F62" s="73">
        <f>nov!AJ60</f>
        <v>14</v>
      </c>
      <c r="G62" s="73">
        <f>dez!AJ60</f>
        <v>0</v>
      </c>
      <c r="H62" s="73">
        <f>jan!AJ60</f>
        <v>4</v>
      </c>
      <c r="I62" s="132">
        <f>SUM(D62:H62)</f>
        <v>21</v>
      </c>
      <c r="J62" s="108" t="s">
        <v>84</v>
      </c>
      <c r="K62" s="222"/>
    </row>
    <row r="63" spans="2:11" ht="28.5" customHeight="1" x14ac:dyDescent="0.25">
      <c r="B63" s="67"/>
      <c r="C63" s="64"/>
      <c r="D63" s="81">
        <f>set!AJ61</f>
        <v>0</v>
      </c>
      <c r="E63" s="81">
        <f>out!AJ61</f>
        <v>0</v>
      </c>
      <c r="F63" s="81">
        <f>nov!AJ61</f>
        <v>5</v>
      </c>
      <c r="G63" s="81">
        <f>dez!AJ61</f>
        <v>2</v>
      </c>
      <c r="H63" s="81">
        <f>jan!AJ61</f>
        <v>6</v>
      </c>
      <c r="I63" s="133">
        <f t="shared" ref="I63:I90" si="4">SUM(D63:H63)</f>
        <v>13</v>
      </c>
      <c r="J63" s="109" t="s">
        <v>10</v>
      </c>
      <c r="K63" s="221" t="s">
        <v>21</v>
      </c>
    </row>
    <row r="64" spans="2:11" ht="28.5" customHeight="1" x14ac:dyDescent="0.25">
      <c r="B64" s="67"/>
      <c r="C64" s="64"/>
      <c r="D64" s="72">
        <f>set!AJ62</f>
        <v>0</v>
      </c>
      <c r="E64" s="72">
        <f>out!AJ62</f>
        <v>0</v>
      </c>
      <c r="F64" s="72">
        <f>nov!AJ62</f>
        <v>0</v>
      </c>
      <c r="G64" s="72">
        <f>dez!AJ62</f>
        <v>0</v>
      </c>
      <c r="H64" s="72">
        <f>jan!AJ62</f>
        <v>0</v>
      </c>
      <c r="I64" s="131">
        <f t="shared" si="4"/>
        <v>0</v>
      </c>
      <c r="J64" s="24" t="s">
        <v>11</v>
      </c>
      <c r="K64" s="221"/>
    </row>
    <row r="65" spans="2:11" ht="28.5" customHeight="1" x14ac:dyDescent="0.25">
      <c r="B65" s="67"/>
      <c r="C65" s="64"/>
      <c r="D65" s="72">
        <f>set!AJ63</f>
        <v>0</v>
      </c>
      <c r="E65" s="72">
        <f>out!AJ63</f>
        <v>0</v>
      </c>
      <c r="F65" s="72">
        <f>nov!AJ63</f>
        <v>0</v>
      </c>
      <c r="G65" s="72">
        <f>dez!AJ63</f>
        <v>0</v>
      </c>
      <c r="H65" s="72">
        <f>jan!AJ63</f>
        <v>0</v>
      </c>
      <c r="I65" s="131">
        <f t="shared" si="4"/>
        <v>0</v>
      </c>
      <c r="J65" s="24" t="s">
        <v>12</v>
      </c>
      <c r="K65" s="221"/>
    </row>
    <row r="66" spans="2:11" ht="28.5" customHeight="1" x14ac:dyDescent="0.25">
      <c r="B66" s="67"/>
      <c r="C66" s="64"/>
      <c r="D66" s="72">
        <f>set!AJ64</f>
        <v>0</v>
      </c>
      <c r="E66" s="72">
        <f>out!AJ64</f>
        <v>0</v>
      </c>
      <c r="F66" s="72">
        <f>nov!AJ64</f>
        <v>0</v>
      </c>
      <c r="G66" s="72">
        <f>dez!AJ64</f>
        <v>0</v>
      </c>
      <c r="H66" s="72">
        <f>jan!AJ64</f>
        <v>0</v>
      </c>
      <c r="I66" s="131">
        <f t="shared" si="4"/>
        <v>0</v>
      </c>
      <c r="J66" s="24" t="s">
        <v>87</v>
      </c>
      <c r="K66" s="221"/>
    </row>
    <row r="67" spans="2:11" ht="28.5" customHeight="1" x14ac:dyDescent="0.25">
      <c r="B67" s="67"/>
      <c r="C67" s="64"/>
      <c r="D67" s="72">
        <f>set!AJ65</f>
        <v>0</v>
      </c>
      <c r="E67" s="72">
        <f>out!AJ65</f>
        <v>0</v>
      </c>
      <c r="F67" s="72">
        <f>nov!AJ65</f>
        <v>0</v>
      </c>
      <c r="G67" s="72">
        <f>dez!AJ65</f>
        <v>0</v>
      </c>
      <c r="H67" s="72">
        <f>jan!AJ65</f>
        <v>0</v>
      </c>
      <c r="I67" s="131">
        <f t="shared" si="4"/>
        <v>0</v>
      </c>
      <c r="J67" s="24" t="s">
        <v>85</v>
      </c>
      <c r="K67" s="221"/>
    </row>
    <row r="68" spans="2:11" ht="28.5" customHeight="1" thickBot="1" x14ac:dyDescent="0.3">
      <c r="B68" s="67"/>
      <c r="C68" s="64"/>
      <c r="D68" s="82">
        <f>set!AJ66</f>
        <v>1</v>
      </c>
      <c r="E68" s="82">
        <f>out!AJ66</f>
        <v>8</v>
      </c>
      <c r="F68" s="82">
        <f>nov!AJ66</f>
        <v>8</v>
      </c>
      <c r="G68" s="82">
        <f>dez!AJ66</f>
        <v>6</v>
      </c>
      <c r="H68" s="82">
        <f>jan!AJ66</f>
        <v>5</v>
      </c>
      <c r="I68" s="134">
        <f t="shared" si="4"/>
        <v>28</v>
      </c>
      <c r="J68" s="110" t="s">
        <v>86</v>
      </c>
      <c r="K68" s="221"/>
    </row>
    <row r="69" spans="2:11" ht="28.5" customHeight="1" x14ac:dyDescent="0.25">
      <c r="D69" s="70">
        <f>set!AJ67</f>
        <v>0</v>
      </c>
      <c r="E69" s="70">
        <f>out!AJ67</f>
        <v>6</v>
      </c>
      <c r="F69" s="70">
        <f>nov!AJ67</f>
        <v>13</v>
      </c>
      <c r="G69" s="70">
        <f>dez!AJ67</f>
        <v>8</v>
      </c>
      <c r="H69" s="70">
        <f>jan!AJ67</f>
        <v>12</v>
      </c>
      <c r="I69" s="130">
        <f t="shared" si="4"/>
        <v>39</v>
      </c>
      <c r="J69" s="107" t="s">
        <v>8</v>
      </c>
      <c r="K69" s="305" t="s">
        <v>6</v>
      </c>
    </row>
    <row r="70" spans="2:11" ht="28.5" customHeight="1" x14ac:dyDescent="0.25">
      <c r="D70" s="72">
        <f>set!AJ68</f>
        <v>0</v>
      </c>
      <c r="E70" s="72">
        <f>out!AJ68</f>
        <v>0</v>
      </c>
      <c r="F70" s="72">
        <f>nov!AJ68</f>
        <v>0</v>
      </c>
      <c r="G70" s="72">
        <f>dez!AJ68</f>
        <v>0</v>
      </c>
      <c r="H70" s="72">
        <f>jan!AJ68</f>
        <v>0</v>
      </c>
      <c r="I70" s="131">
        <f t="shared" si="4"/>
        <v>0</v>
      </c>
      <c r="J70" s="24" t="s">
        <v>9</v>
      </c>
      <c r="K70" s="306"/>
    </row>
    <row r="71" spans="2:11" ht="28.5" customHeight="1" thickBot="1" x14ac:dyDescent="0.3">
      <c r="D71" s="73">
        <f>set!AJ69</f>
        <v>1</v>
      </c>
      <c r="E71" s="73">
        <f>out!AJ69</f>
        <v>2</v>
      </c>
      <c r="F71" s="73">
        <f>nov!AJ69</f>
        <v>0</v>
      </c>
      <c r="G71" s="73">
        <f>dez!AJ69</f>
        <v>0</v>
      </c>
      <c r="H71" s="73">
        <f>jan!AJ69</f>
        <v>0</v>
      </c>
      <c r="I71" s="132">
        <f t="shared" si="4"/>
        <v>3</v>
      </c>
      <c r="J71" s="108" t="s">
        <v>75</v>
      </c>
      <c r="K71" s="307"/>
    </row>
    <row r="72" spans="2:11" ht="28.5" customHeight="1" x14ac:dyDescent="0.25">
      <c r="D72" s="81">
        <f>set!AJ70</f>
        <v>0</v>
      </c>
      <c r="E72" s="81">
        <f>out!AJ70</f>
        <v>0</v>
      </c>
      <c r="F72" s="81">
        <f>nov!AJ70</f>
        <v>0</v>
      </c>
      <c r="G72" s="81">
        <f>dez!AJ70</f>
        <v>0</v>
      </c>
      <c r="H72" s="81">
        <f>jan!AJ70</f>
        <v>0</v>
      </c>
      <c r="I72" s="133">
        <f t="shared" si="4"/>
        <v>0</v>
      </c>
      <c r="J72" s="113" t="s">
        <v>53</v>
      </c>
      <c r="K72" s="223" t="s">
        <v>52</v>
      </c>
    </row>
    <row r="73" spans="2:11" ht="28.5" customHeight="1" x14ac:dyDescent="0.25">
      <c r="D73" s="72">
        <f>set!AJ71</f>
        <v>0</v>
      </c>
      <c r="E73" s="72">
        <f>out!AJ71</f>
        <v>0</v>
      </c>
      <c r="F73" s="72">
        <f>nov!AJ71</f>
        <v>0</v>
      </c>
      <c r="G73" s="72">
        <f>dez!AJ71</f>
        <v>0</v>
      </c>
      <c r="H73" s="72">
        <f>jan!AJ71</f>
        <v>0</v>
      </c>
      <c r="I73" s="131">
        <f t="shared" si="4"/>
        <v>0</v>
      </c>
      <c r="J73" s="114" t="s">
        <v>54</v>
      </c>
      <c r="K73" s="223"/>
    </row>
    <row r="74" spans="2:11" ht="28.5" customHeight="1" x14ac:dyDescent="0.25">
      <c r="D74" s="72">
        <f>set!AJ72</f>
        <v>0</v>
      </c>
      <c r="E74" s="72">
        <f>out!AJ72</f>
        <v>0</v>
      </c>
      <c r="F74" s="72">
        <f>nov!AJ72</f>
        <v>0</v>
      </c>
      <c r="G74" s="72">
        <f>dez!AJ72</f>
        <v>0</v>
      </c>
      <c r="H74" s="72">
        <f>jan!AJ72</f>
        <v>0</v>
      </c>
      <c r="I74" s="131">
        <f t="shared" si="4"/>
        <v>0</v>
      </c>
      <c r="J74" s="114" t="s">
        <v>55</v>
      </c>
      <c r="K74" s="223"/>
    </row>
    <row r="75" spans="2:11" ht="28.5" customHeight="1" x14ac:dyDescent="0.25">
      <c r="D75" s="72">
        <f>set!AJ73</f>
        <v>0</v>
      </c>
      <c r="E75" s="72">
        <f>out!AJ73</f>
        <v>0</v>
      </c>
      <c r="F75" s="72">
        <f>nov!AJ73</f>
        <v>0</v>
      </c>
      <c r="G75" s="72">
        <f>dez!AJ73</f>
        <v>0</v>
      </c>
      <c r="H75" s="72">
        <f>jan!AJ73</f>
        <v>0</v>
      </c>
      <c r="I75" s="131">
        <f t="shared" si="4"/>
        <v>0</v>
      </c>
      <c r="J75" s="114" t="s">
        <v>56</v>
      </c>
      <c r="K75" s="223"/>
    </row>
    <row r="76" spans="2:11" ht="28.5" customHeight="1" x14ac:dyDescent="0.25">
      <c r="D76" s="72">
        <f>set!AJ74</f>
        <v>0</v>
      </c>
      <c r="E76" s="72">
        <f>out!AJ74</f>
        <v>0</v>
      </c>
      <c r="F76" s="72">
        <f>nov!AJ74</f>
        <v>0</v>
      </c>
      <c r="G76" s="72">
        <f>dez!AJ74</f>
        <v>0</v>
      </c>
      <c r="H76" s="72">
        <f>jan!AJ74</f>
        <v>0</v>
      </c>
      <c r="I76" s="131">
        <f t="shared" si="4"/>
        <v>0</v>
      </c>
      <c r="J76" s="114" t="s">
        <v>57</v>
      </c>
      <c r="K76" s="223"/>
    </row>
    <row r="77" spans="2:11" ht="28.5" customHeight="1" x14ac:dyDescent="0.25">
      <c r="D77" s="72">
        <f>set!AJ75</f>
        <v>0</v>
      </c>
      <c r="E77" s="72">
        <f>out!AJ75</f>
        <v>0</v>
      </c>
      <c r="F77" s="72">
        <f>nov!AJ75</f>
        <v>0</v>
      </c>
      <c r="G77" s="72">
        <f>dez!AJ75</f>
        <v>0</v>
      </c>
      <c r="H77" s="72">
        <f>jan!AJ75</f>
        <v>0</v>
      </c>
      <c r="I77" s="131">
        <f t="shared" si="4"/>
        <v>0</v>
      </c>
      <c r="J77" s="114" t="s">
        <v>58</v>
      </c>
      <c r="K77" s="223"/>
    </row>
    <row r="78" spans="2:11" ht="28.5" customHeight="1" x14ac:dyDescent="0.25">
      <c r="D78" s="72">
        <f>set!AJ76</f>
        <v>0</v>
      </c>
      <c r="E78" s="72">
        <f>out!AJ76</f>
        <v>0</v>
      </c>
      <c r="F78" s="72">
        <f>nov!AJ76</f>
        <v>0</v>
      </c>
      <c r="G78" s="72">
        <f>dez!AJ76</f>
        <v>0</v>
      </c>
      <c r="H78" s="72">
        <f>jan!AJ76</f>
        <v>0</v>
      </c>
      <c r="I78" s="131">
        <f t="shared" si="4"/>
        <v>0</v>
      </c>
      <c r="J78" s="114" t="s">
        <v>59</v>
      </c>
      <c r="K78" s="223"/>
    </row>
    <row r="79" spans="2:11" ht="28.5" customHeight="1" x14ac:dyDescent="0.25">
      <c r="D79" s="72">
        <f>set!AJ77</f>
        <v>0</v>
      </c>
      <c r="E79" s="72">
        <f>out!AJ77</f>
        <v>0</v>
      </c>
      <c r="F79" s="72">
        <f>nov!AJ77</f>
        <v>0</v>
      </c>
      <c r="G79" s="72">
        <f>dez!AJ77</f>
        <v>0</v>
      </c>
      <c r="H79" s="72">
        <f>jan!AJ77</f>
        <v>0</v>
      </c>
      <c r="I79" s="131">
        <f t="shared" si="4"/>
        <v>0</v>
      </c>
      <c r="J79" s="114" t="s">
        <v>60</v>
      </c>
      <c r="K79" s="223"/>
    </row>
    <row r="80" spans="2:11" ht="28.5" customHeight="1" x14ac:dyDescent="0.25">
      <c r="D80" s="72">
        <f>set!AJ78</f>
        <v>0</v>
      </c>
      <c r="E80" s="72">
        <f>out!AJ78</f>
        <v>3</v>
      </c>
      <c r="F80" s="72">
        <f>nov!AJ78</f>
        <v>9</v>
      </c>
      <c r="G80" s="72">
        <f>dez!AJ78</f>
        <v>6</v>
      </c>
      <c r="H80" s="72">
        <f>jan!AJ78</f>
        <v>1</v>
      </c>
      <c r="I80" s="131">
        <f t="shared" si="4"/>
        <v>19</v>
      </c>
      <c r="J80" s="114" t="s">
        <v>61</v>
      </c>
      <c r="K80" s="223"/>
    </row>
    <row r="81" spans="3:11" ht="28.5" customHeight="1" x14ac:dyDescent="0.25">
      <c r="D81" s="72">
        <f>set!AJ79</f>
        <v>1</v>
      </c>
      <c r="E81" s="72">
        <f>out!AJ79</f>
        <v>5</v>
      </c>
      <c r="F81" s="72">
        <f>nov!AJ79</f>
        <v>4</v>
      </c>
      <c r="G81" s="72">
        <f>dez!AJ79</f>
        <v>2</v>
      </c>
      <c r="H81" s="72">
        <f>jan!AJ79</f>
        <v>10</v>
      </c>
      <c r="I81" s="131">
        <f t="shared" si="4"/>
        <v>22</v>
      </c>
      <c r="J81" s="114" t="s">
        <v>62</v>
      </c>
      <c r="K81" s="223"/>
    </row>
    <row r="82" spans="3:11" ht="28.5" customHeight="1" x14ac:dyDescent="0.25">
      <c r="D82" s="72">
        <f>set!AJ80</f>
        <v>0</v>
      </c>
      <c r="E82" s="72">
        <f>out!AJ80</f>
        <v>0</v>
      </c>
      <c r="F82" s="72">
        <f>nov!AJ80</f>
        <v>0</v>
      </c>
      <c r="G82" s="72">
        <f>dez!AJ80</f>
        <v>0</v>
      </c>
      <c r="H82" s="72">
        <f>jan!AJ80</f>
        <v>0</v>
      </c>
      <c r="I82" s="131">
        <f t="shared" si="4"/>
        <v>0</v>
      </c>
      <c r="J82" s="114" t="s">
        <v>63</v>
      </c>
      <c r="K82" s="223"/>
    </row>
    <row r="83" spans="3:11" ht="28.5" customHeight="1" x14ac:dyDescent="0.25">
      <c r="D83" s="72">
        <f>set!AJ81</f>
        <v>0</v>
      </c>
      <c r="E83" s="72">
        <f>out!AJ81</f>
        <v>0</v>
      </c>
      <c r="F83" s="72">
        <f>nov!AJ81</f>
        <v>0</v>
      </c>
      <c r="G83" s="72">
        <f>dez!AJ81</f>
        <v>0</v>
      </c>
      <c r="H83" s="72">
        <f>jan!AJ81</f>
        <v>0</v>
      </c>
      <c r="I83" s="131">
        <f t="shared" si="4"/>
        <v>0</v>
      </c>
      <c r="J83" s="114" t="s">
        <v>64</v>
      </c>
      <c r="K83" s="223"/>
    </row>
    <row r="84" spans="3:11" ht="28.5" customHeight="1" x14ac:dyDescent="0.25">
      <c r="D84" s="72">
        <f>set!AJ82</f>
        <v>0</v>
      </c>
      <c r="E84" s="72">
        <f>out!AJ82</f>
        <v>0</v>
      </c>
      <c r="F84" s="72">
        <f>nov!AJ82</f>
        <v>0</v>
      </c>
      <c r="G84" s="72">
        <f>dez!AJ82</f>
        <v>0</v>
      </c>
      <c r="H84" s="72">
        <f>jan!AJ82</f>
        <v>0</v>
      </c>
      <c r="I84" s="131">
        <f t="shared" si="4"/>
        <v>0</v>
      </c>
      <c r="J84" s="114" t="s">
        <v>65</v>
      </c>
      <c r="K84" s="223"/>
    </row>
    <row r="85" spans="3:11" ht="28.5" customHeight="1" x14ac:dyDescent="0.25">
      <c r="D85" s="72">
        <f>set!AJ83</f>
        <v>0</v>
      </c>
      <c r="E85" s="72">
        <f>out!AJ83</f>
        <v>0</v>
      </c>
      <c r="F85" s="72">
        <f>nov!AJ83</f>
        <v>0</v>
      </c>
      <c r="G85" s="72">
        <f>dez!AJ83</f>
        <v>0</v>
      </c>
      <c r="H85" s="72">
        <f>jan!AJ83</f>
        <v>0</v>
      </c>
      <c r="I85" s="131">
        <f t="shared" si="4"/>
        <v>0</v>
      </c>
      <c r="J85" s="114" t="s">
        <v>66</v>
      </c>
      <c r="K85" s="223"/>
    </row>
    <row r="86" spans="3:11" ht="28.5" customHeight="1" x14ac:dyDescent="0.25">
      <c r="D86" s="72">
        <f>set!AJ84</f>
        <v>0</v>
      </c>
      <c r="E86" s="72">
        <f>out!AJ84</f>
        <v>0</v>
      </c>
      <c r="F86" s="72">
        <f>nov!AJ84</f>
        <v>0</v>
      </c>
      <c r="G86" s="72">
        <f>dez!AJ84</f>
        <v>0</v>
      </c>
      <c r="H86" s="72">
        <f>jan!AJ84</f>
        <v>0</v>
      </c>
      <c r="I86" s="131">
        <f t="shared" si="4"/>
        <v>0</v>
      </c>
      <c r="J86" s="114" t="s">
        <v>67</v>
      </c>
      <c r="K86" s="223"/>
    </row>
    <row r="87" spans="3:11" ht="28.5" customHeight="1" x14ac:dyDescent="0.25">
      <c r="D87" s="72">
        <f>set!AJ85</f>
        <v>0</v>
      </c>
      <c r="E87" s="72">
        <f>out!AJ85</f>
        <v>0</v>
      </c>
      <c r="F87" s="72">
        <f>nov!AJ85</f>
        <v>0</v>
      </c>
      <c r="G87" s="72">
        <f>dez!AJ85</f>
        <v>0</v>
      </c>
      <c r="H87" s="72">
        <f>jan!AJ85</f>
        <v>0</v>
      </c>
      <c r="I87" s="131">
        <f t="shared" si="4"/>
        <v>0</v>
      </c>
      <c r="J87" s="114" t="s">
        <v>68</v>
      </c>
      <c r="K87" s="223"/>
    </row>
    <row r="88" spans="3:11" ht="28.5" customHeight="1" thickBot="1" x14ac:dyDescent="0.3">
      <c r="D88" s="82">
        <f>set!AJ86</f>
        <v>0</v>
      </c>
      <c r="E88" s="82">
        <f>out!AJ86</f>
        <v>0</v>
      </c>
      <c r="F88" s="82">
        <f>nov!AJ86</f>
        <v>0</v>
      </c>
      <c r="G88" s="82">
        <f>dez!AJ86</f>
        <v>0</v>
      </c>
      <c r="H88" s="82">
        <f>jan!AJ86</f>
        <v>1</v>
      </c>
      <c r="I88" s="134">
        <f t="shared" si="4"/>
        <v>1</v>
      </c>
      <c r="J88" s="115" t="s">
        <v>69</v>
      </c>
      <c r="K88" s="223"/>
    </row>
    <row r="89" spans="3:11" ht="28.5" customHeight="1" x14ac:dyDescent="0.25">
      <c r="C89" s="64"/>
      <c r="D89" s="70">
        <f>set!AJ87</f>
        <v>5</v>
      </c>
      <c r="E89" s="70">
        <f>out!AJ87</f>
        <v>31</v>
      </c>
      <c r="F89" s="70">
        <f>nov!AJ87</f>
        <v>47</v>
      </c>
      <c r="G89" s="70">
        <f>dez!AJ87</f>
        <v>33</v>
      </c>
      <c r="H89" s="70">
        <f>jan!AJ87</f>
        <v>46</v>
      </c>
      <c r="I89" s="130">
        <f t="shared" si="4"/>
        <v>162</v>
      </c>
      <c r="J89" s="107" t="s">
        <v>233</v>
      </c>
      <c r="K89" s="230" t="s">
        <v>20</v>
      </c>
    </row>
    <row r="90" spans="3:11" ht="28.5" customHeight="1" thickBot="1" x14ac:dyDescent="0.3">
      <c r="C90" s="64"/>
      <c r="D90" s="73">
        <f>set!AJ88</f>
        <v>5</v>
      </c>
      <c r="E90" s="73">
        <f>out!AJ88</f>
        <v>31</v>
      </c>
      <c r="F90" s="73">
        <f>nov!AJ88</f>
        <v>47</v>
      </c>
      <c r="G90" s="73">
        <f>dez!AJ88</f>
        <v>33</v>
      </c>
      <c r="H90" s="73">
        <f>jan!AJ88</f>
        <v>46</v>
      </c>
      <c r="I90" s="132">
        <f t="shared" si="4"/>
        <v>162</v>
      </c>
      <c r="J90" s="108" t="s">
        <v>237</v>
      </c>
      <c r="K90" s="231"/>
    </row>
    <row r="91" spans="3:11" ht="28.5" customHeight="1" thickBot="1" x14ac:dyDescent="0.3">
      <c r="C91" s="68"/>
      <c r="D91" s="79">
        <f>set!AJ89</f>
        <v>1</v>
      </c>
      <c r="E91" s="79">
        <f>out!AJ89</f>
        <v>8</v>
      </c>
      <c r="F91" s="79">
        <f>nov!AJ89</f>
        <v>13</v>
      </c>
      <c r="G91" s="79">
        <f>dez!AJ89</f>
        <v>8</v>
      </c>
      <c r="H91" s="79">
        <f>jan!AJ89</f>
        <v>12</v>
      </c>
      <c r="I91" s="135">
        <f>SUM(D91:H91)</f>
        <v>42</v>
      </c>
      <c r="J91" s="289" t="s">
        <v>51</v>
      </c>
      <c r="K91" s="290"/>
    </row>
    <row r="92" spans="3:11" ht="28.5" customHeight="1" x14ac:dyDescent="0.25">
      <c r="C92" s="1"/>
      <c r="D92" s="70">
        <f>set!AJ90</f>
        <v>20</v>
      </c>
      <c r="E92" s="70">
        <f>out!AJ90</f>
        <v>23.625</v>
      </c>
      <c r="F92" s="70">
        <f>nov!AJ90</f>
        <v>30.846153846153847</v>
      </c>
      <c r="G92" s="70">
        <f>dez!AJ90</f>
        <v>24</v>
      </c>
      <c r="H92" s="70">
        <f>jan!AJ90</f>
        <v>29.666666666666668</v>
      </c>
      <c r="I92" s="130">
        <f>AVERAGE(D92:H92)</f>
        <v>25.627564102564101</v>
      </c>
      <c r="J92" s="116" t="s">
        <v>232</v>
      </c>
      <c r="K92" s="1"/>
    </row>
    <row r="93" spans="3:11" ht="28.5" customHeight="1" x14ac:dyDescent="0.25">
      <c r="C93" s="1"/>
      <c r="D93" s="72">
        <f>set!AJ91</f>
        <v>5</v>
      </c>
      <c r="E93" s="72">
        <f>out!AJ91</f>
        <v>3.875</v>
      </c>
      <c r="F93" s="72">
        <f>nov!AJ91</f>
        <v>3.6153846153846154</v>
      </c>
      <c r="G93" s="72">
        <f>dez!AJ91</f>
        <v>4.125</v>
      </c>
      <c r="H93" s="72">
        <f>jan!AJ91</f>
        <v>3.8333333333333335</v>
      </c>
      <c r="I93" s="131">
        <f t="shared" ref="I93:I95" si="5">AVERAGE(D93:H93)</f>
        <v>4.0897435897435894</v>
      </c>
      <c r="J93" s="118" t="s">
        <v>235</v>
      </c>
      <c r="K93" s="304"/>
    </row>
    <row r="94" spans="3:11" ht="28.5" customHeight="1" x14ac:dyDescent="0.25">
      <c r="C94" s="1"/>
      <c r="D94" s="72">
        <f>set!AJ92</f>
        <v>5</v>
      </c>
      <c r="E94" s="72">
        <f>out!AJ92</f>
        <v>3.875</v>
      </c>
      <c r="F94" s="72">
        <f>nov!AJ92</f>
        <v>3.6153846153846154</v>
      </c>
      <c r="G94" s="72">
        <f>dez!AJ92</f>
        <v>4.125</v>
      </c>
      <c r="H94" s="72">
        <f>jan!AJ92</f>
        <v>3.8333333333333335</v>
      </c>
      <c r="I94" s="131">
        <f t="shared" si="5"/>
        <v>4.0897435897435894</v>
      </c>
      <c r="J94" s="119" t="s">
        <v>236</v>
      </c>
      <c r="K94" s="304"/>
    </row>
    <row r="95" spans="3:11" ht="28.5" customHeight="1" thickBot="1" x14ac:dyDescent="0.3">
      <c r="C95" s="1"/>
      <c r="D95" s="73">
        <f>set!AJ93</f>
        <v>4</v>
      </c>
      <c r="E95" s="73">
        <f>out!AJ93</f>
        <v>6.096774193548387</v>
      </c>
      <c r="F95" s="73">
        <f>nov!AJ93</f>
        <v>8.5319148936170208</v>
      </c>
      <c r="G95" s="73">
        <f>dez!AJ93</f>
        <v>5.8181818181818183</v>
      </c>
      <c r="H95" s="73">
        <f>jan!AJ93</f>
        <v>7.7391304347826084</v>
      </c>
      <c r="I95" s="132">
        <f t="shared" si="5"/>
        <v>6.4372002680259666</v>
      </c>
      <c r="J95" s="120" t="s">
        <v>238</v>
      </c>
      <c r="K95" s="1"/>
    </row>
  </sheetData>
  <sheetProtection algorithmName="SHA-512" hashValue="nEe7zqPPGHTzlSO3ckoDPcB7QUhamhGP+uOZOg5yloSy/WDjU2aKG+EBhVxQovwoXw3Lm22TOgVD6qOHps5wtQ==" saltValue="AEdB/gyCTq2T6GzCUMKd7w==" spinCount="100000" sheet="1" objects="1" scenarios="1"/>
  <mergeCells count="25">
    <mergeCell ref="K93:K94"/>
    <mergeCell ref="K59:K62"/>
    <mergeCell ref="K63:K68"/>
    <mergeCell ref="K69:K71"/>
    <mergeCell ref="K72:K88"/>
    <mergeCell ref="J91:K91"/>
    <mergeCell ref="D5:F5"/>
    <mergeCell ref="G5:H5"/>
    <mergeCell ref="I5:J5"/>
    <mergeCell ref="D4:K4"/>
    <mergeCell ref="D6:F6"/>
    <mergeCell ref="G6:H6"/>
    <mergeCell ref="I6:J6"/>
    <mergeCell ref="D7:I7"/>
    <mergeCell ref="K89:K90"/>
    <mergeCell ref="D57:I57"/>
    <mergeCell ref="J53:K53"/>
    <mergeCell ref="K33:K35"/>
    <mergeCell ref="K36:K52"/>
    <mergeCell ref="K26:K32"/>
    <mergeCell ref="K23:K25"/>
    <mergeCell ref="J22:K22"/>
    <mergeCell ref="K16:K21"/>
    <mergeCell ref="K9:K13"/>
    <mergeCell ref="K14:K15"/>
  </mergeCells>
  <pageMargins left="0.25" right="0.25" top="0.75" bottom="0.75" header="0.3" footer="0.3"/>
  <pageSetup paperSize="9" scale="46" orientation="landscape" r:id="rId1"/>
  <ignoredErrors>
    <ignoredError sqref="F9 F59:F62" unlockedFormula="1"/>
  </ignoredErrors>
  <drawing r:id="rId2"/>
  <legacyDrawing r:id="rId3"/>
  <oleObjects>
    <mc:AlternateContent xmlns:mc="http://schemas.openxmlformats.org/markup-compatibility/2006">
      <mc:Choice Requires="x14">
        <oleObject progId="Word.Picture.8" shapeId="54273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133350</xdr:rowOff>
              </from>
              <to>
                <xdr:col>1</xdr:col>
                <xdr:colOff>0</xdr:colOff>
                <xdr:row>3</xdr:row>
                <xdr:rowOff>57150</xdr:rowOff>
              </to>
            </anchor>
          </objectPr>
        </oleObject>
      </mc:Choice>
      <mc:Fallback>
        <oleObject progId="Word.Picture.8" shapeId="54273" r:id="rId4"/>
      </mc:Fallback>
    </mc:AlternateContent>
    <mc:AlternateContent xmlns:mc="http://schemas.openxmlformats.org/markup-compatibility/2006">
      <mc:Choice Requires="x14">
        <oleObject progId="Word.Picture.8" shapeId="54278" r:id="rId6">
          <objectPr defaultSize="0" autoPict="0" r:id="rId5">
            <anchor moveWithCells="1" sizeWithCells="1">
              <from>
                <xdr:col>9</xdr:col>
                <xdr:colOff>0</xdr:colOff>
                <xdr:row>0</xdr:row>
                <xdr:rowOff>57150</xdr:rowOff>
              </from>
              <to>
                <xdr:col>9</xdr:col>
                <xdr:colOff>0</xdr:colOff>
                <xdr:row>2</xdr:row>
                <xdr:rowOff>171450</xdr:rowOff>
              </to>
            </anchor>
          </objectPr>
        </oleObject>
      </mc:Choice>
      <mc:Fallback>
        <oleObject progId="Word.Picture.8" shapeId="54278" r:id="rId6"/>
      </mc:Fallback>
    </mc:AlternateContent>
    <mc:AlternateContent xmlns:mc="http://schemas.openxmlformats.org/markup-compatibility/2006">
      <mc:Choice Requires="x14">
        <oleObject progId="Word.Picture.8" shapeId="54283" r:id="rId7">
          <objectPr defaultSize="0" autoPict="0" r:id="rId5">
            <anchor moveWithCells="1" sizeWithCells="1">
              <from>
                <xdr:col>9</xdr:col>
                <xdr:colOff>2381250</xdr:colOff>
                <xdr:row>0</xdr:row>
                <xdr:rowOff>28575</xdr:rowOff>
              </from>
              <to>
                <xdr:col>10</xdr:col>
                <xdr:colOff>1304925</xdr:colOff>
                <xdr:row>2</xdr:row>
                <xdr:rowOff>142875</xdr:rowOff>
              </to>
            </anchor>
          </objectPr>
        </oleObject>
      </mc:Choice>
      <mc:Fallback>
        <oleObject progId="Word.Picture.8" shapeId="54283" r:id="rId7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5:AL93"/>
  <sheetViews>
    <sheetView showGridLines="0" topLeftCell="A14" zoomScale="70" zoomScaleNormal="70" zoomScaleSheetLayoutView="70" workbookViewId="0">
      <selection activeCell="AE32" sqref="AE32"/>
    </sheetView>
  </sheetViews>
  <sheetFormatPr defaultColWidth="9.140625" defaultRowHeight="15" x14ac:dyDescent="0.25"/>
  <cols>
    <col min="1" max="1" width="6" style="8" customWidth="1"/>
    <col min="2" max="2" width="26.28515625" style="7" customWidth="1"/>
    <col min="3" max="3" width="4.5703125" style="7" customWidth="1"/>
    <col min="4" max="34" width="9.28515625" style="7" customWidth="1"/>
    <col min="35" max="35" width="7.28515625" style="6" bestFit="1" customWidth="1"/>
    <col min="36" max="36" width="8.28515625" style="21" bestFit="1" customWidth="1"/>
    <col min="37" max="37" width="54.5703125" style="21" bestFit="1" customWidth="1"/>
    <col min="38" max="38" width="21.42578125" style="21" bestFit="1" customWidth="1"/>
    <col min="39" max="16384" width="9.140625" style="7"/>
  </cols>
  <sheetData>
    <row r="5" spans="1:38" ht="30" customHeight="1" thickBot="1" x14ac:dyDescent="0.3">
      <c r="A5" s="248" t="s">
        <v>268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5"/>
      <c r="AJ5" s="1"/>
      <c r="AL5" s="1"/>
    </row>
    <row r="6" spans="1:38" ht="23.45" customHeight="1" thickBot="1" x14ac:dyDescent="0.3">
      <c r="A6" s="262" t="s">
        <v>88</v>
      </c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 t="s">
        <v>89</v>
      </c>
      <c r="M6" s="262"/>
      <c r="N6" s="262"/>
      <c r="O6" s="266" t="s">
        <v>239</v>
      </c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8"/>
      <c r="AC6" s="262" t="s">
        <v>52</v>
      </c>
      <c r="AD6" s="262"/>
      <c r="AE6" s="262"/>
      <c r="AF6" s="262"/>
      <c r="AG6" s="262"/>
      <c r="AH6" s="262"/>
      <c r="AI6" s="59"/>
      <c r="AJ6" s="59"/>
      <c r="AK6" s="104" t="s">
        <v>18</v>
      </c>
      <c r="AL6" s="1"/>
    </row>
    <row r="7" spans="1:38" ht="29.25" customHeight="1" thickBot="1" x14ac:dyDescent="0.3">
      <c r="A7" s="276" t="str">
        <f>set!A7</f>
        <v>Escolas de Vagos GEPE 118971 UO 161070</v>
      </c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>
        <f>set!L7</f>
        <v>0</v>
      </c>
      <c r="M7" s="276"/>
      <c r="N7" s="276"/>
      <c r="O7" s="277">
        <f>set!O7</f>
        <v>0</v>
      </c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9"/>
      <c r="AC7" s="280" t="str">
        <f>set!AC7</f>
        <v>canoagem, remo e vela</v>
      </c>
      <c r="AD7" s="280"/>
      <c r="AE7" s="280"/>
      <c r="AF7" s="280"/>
      <c r="AG7" s="280"/>
      <c r="AH7" s="280"/>
      <c r="AI7" s="60"/>
      <c r="AJ7" s="1"/>
      <c r="AK7" s="103" t="s">
        <v>5</v>
      </c>
    </row>
    <row r="8" spans="1:38" ht="36" customHeight="1" x14ac:dyDescent="0.25">
      <c r="A8" s="252" t="s">
        <v>24</v>
      </c>
      <c r="B8" s="253"/>
      <c r="C8" s="252" t="s">
        <v>70</v>
      </c>
      <c r="D8" s="273" t="s">
        <v>243</v>
      </c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5"/>
      <c r="AI8" s="9"/>
      <c r="AJ8" s="25">
        <f>SUM($D$10:$AH$10)</f>
        <v>0</v>
      </c>
      <c r="AK8" s="89" t="s">
        <v>80</v>
      </c>
      <c r="AL8" s="256" t="s">
        <v>34</v>
      </c>
    </row>
    <row r="9" spans="1:38" ht="25.5" customHeight="1" thickBot="1" x14ac:dyDescent="0.3">
      <c r="A9" s="254"/>
      <c r="B9" s="255"/>
      <c r="C9" s="254"/>
      <c r="D9" s="28">
        <v>1</v>
      </c>
      <c r="E9" s="28">
        <v>2</v>
      </c>
      <c r="F9" s="28">
        <v>3</v>
      </c>
      <c r="G9" s="28">
        <v>4</v>
      </c>
      <c r="H9" s="28">
        <v>5</v>
      </c>
      <c r="I9" s="28">
        <v>6</v>
      </c>
      <c r="J9" s="28">
        <v>7</v>
      </c>
      <c r="K9" s="28">
        <v>8</v>
      </c>
      <c r="L9" s="28">
        <v>9</v>
      </c>
      <c r="M9" s="28">
        <v>10</v>
      </c>
      <c r="N9" s="28">
        <v>11</v>
      </c>
      <c r="O9" s="28">
        <v>12</v>
      </c>
      <c r="P9" s="28">
        <v>13</v>
      </c>
      <c r="Q9" s="28">
        <v>14</v>
      </c>
      <c r="R9" s="28">
        <v>15</v>
      </c>
      <c r="S9" s="28">
        <v>16</v>
      </c>
      <c r="T9" s="28">
        <v>17</v>
      </c>
      <c r="U9" s="28">
        <v>18</v>
      </c>
      <c r="V9" s="28">
        <v>19</v>
      </c>
      <c r="W9" s="28">
        <v>20</v>
      </c>
      <c r="X9" s="28">
        <v>21</v>
      </c>
      <c r="Y9" s="28">
        <v>22</v>
      </c>
      <c r="Z9" s="28">
        <v>23</v>
      </c>
      <c r="AA9" s="28">
        <v>24</v>
      </c>
      <c r="AB9" s="28">
        <v>25</v>
      </c>
      <c r="AC9" s="28">
        <v>26</v>
      </c>
      <c r="AD9" s="28">
        <v>27</v>
      </c>
      <c r="AE9" s="28">
        <v>28</v>
      </c>
      <c r="AF9" s="28"/>
      <c r="AG9" s="28"/>
      <c r="AH9" s="28"/>
      <c r="AI9" s="11"/>
      <c r="AJ9" s="26">
        <f>SUM($D$11:$AH$11)</f>
        <v>0</v>
      </c>
      <c r="AK9" s="2" t="s">
        <v>81</v>
      </c>
      <c r="AL9" s="257"/>
    </row>
    <row r="10" spans="1:38" ht="24.95" customHeight="1" x14ac:dyDescent="0.25">
      <c r="A10" s="244" t="s">
        <v>5</v>
      </c>
      <c r="B10" s="251" t="s">
        <v>80</v>
      </c>
      <c r="C10" s="241"/>
      <c r="D10" s="142">
        <f>SUM(D11:D12)</f>
        <v>0</v>
      </c>
      <c r="E10" s="142">
        <f t="shared" ref="E10:G10" si="0">SUM(E11:E12)</f>
        <v>0</v>
      </c>
      <c r="F10" s="142">
        <f t="shared" si="0"/>
        <v>0</v>
      </c>
      <c r="G10" s="142">
        <f t="shared" si="0"/>
        <v>0</v>
      </c>
      <c r="H10" s="142">
        <f t="shared" ref="H10:AH10" si="1">SUM(H11:H12)</f>
        <v>0</v>
      </c>
      <c r="I10" s="142">
        <f t="shared" si="1"/>
        <v>0</v>
      </c>
      <c r="J10" s="142">
        <f t="shared" si="1"/>
        <v>0</v>
      </c>
      <c r="K10" s="142">
        <f t="shared" si="1"/>
        <v>0</v>
      </c>
      <c r="L10" s="142">
        <f t="shared" si="1"/>
        <v>0</v>
      </c>
      <c r="M10" s="142">
        <f>SUM(M11:M12)</f>
        <v>0</v>
      </c>
      <c r="N10" s="142">
        <f t="shared" ref="N10:P10" si="2">SUM(N11:N12)</f>
        <v>0</v>
      </c>
      <c r="O10" s="142">
        <f t="shared" si="2"/>
        <v>0</v>
      </c>
      <c r="P10" s="142">
        <f t="shared" si="2"/>
        <v>0</v>
      </c>
      <c r="Q10" s="142">
        <f t="shared" si="1"/>
        <v>0</v>
      </c>
      <c r="R10" s="142">
        <f t="shared" si="1"/>
        <v>0</v>
      </c>
      <c r="S10" s="142">
        <f t="shared" si="1"/>
        <v>0</v>
      </c>
      <c r="T10" s="142">
        <f t="shared" si="1"/>
        <v>0</v>
      </c>
      <c r="U10" s="142">
        <f t="shared" si="1"/>
        <v>0</v>
      </c>
      <c r="V10" s="142">
        <f>SUM(V11:V12)</f>
        <v>0</v>
      </c>
      <c r="W10" s="142">
        <f t="shared" ref="W10:Y10" si="3">SUM(W11:W12)</f>
        <v>0</v>
      </c>
      <c r="X10" s="142">
        <f t="shared" si="3"/>
        <v>0</v>
      </c>
      <c r="Y10" s="142">
        <f t="shared" si="3"/>
        <v>0</v>
      </c>
      <c r="Z10" s="142">
        <f t="shared" si="1"/>
        <v>0</v>
      </c>
      <c r="AA10" s="142">
        <f t="shared" si="1"/>
        <v>0</v>
      </c>
      <c r="AB10" s="142">
        <f t="shared" si="1"/>
        <v>0</v>
      </c>
      <c r="AC10" s="142">
        <f t="shared" si="1"/>
        <v>0</v>
      </c>
      <c r="AD10" s="142">
        <f t="shared" si="1"/>
        <v>0</v>
      </c>
      <c r="AE10" s="142">
        <f t="shared" si="1"/>
        <v>0</v>
      </c>
      <c r="AF10" s="142">
        <f t="shared" si="1"/>
        <v>0</v>
      </c>
      <c r="AG10" s="142">
        <f t="shared" si="1"/>
        <v>0</v>
      </c>
      <c r="AH10" s="142">
        <f t="shared" si="1"/>
        <v>0</v>
      </c>
      <c r="AI10" s="12"/>
      <c r="AJ10" s="26">
        <f>SUM($D$12:$AH$12)</f>
        <v>0</v>
      </c>
      <c r="AK10" s="2" t="s">
        <v>82</v>
      </c>
      <c r="AL10" s="257"/>
    </row>
    <row r="11" spans="1:38" ht="24.95" customHeight="1" x14ac:dyDescent="0.25">
      <c r="A11" s="245"/>
      <c r="B11" s="239" t="s">
        <v>81</v>
      </c>
      <c r="C11" s="240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12"/>
      <c r="AJ11" s="26">
        <f>SUM($D$13:$AH$13)</f>
        <v>0</v>
      </c>
      <c r="AK11" s="2" t="s">
        <v>84</v>
      </c>
      <c r="AL11" s="257"/>
    </row>
    <row r="12" spans="1:38" ht="24.95" customHeight="1" thickBot="1" x14ac:dyDescent="0.3">
      <c r="A12" s="245"/>
      <c r="B12" s="239" t="s">
        <v>82</v>
      </c>
      <c r="C12" s="240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12"/>
      <c r="AJ12" s="90">
        <f>SUM($D$14:$AH$14)</f>
        <v>0</v>
      </c>
      <c r="AK12" s="91" t="s">
        <v>50</v>
      </c>
      <c r="AL12" s="258"/>
    </row>
    <row r="13" spans="1:38" ht="24.95" customHeight="1" x14ac:dyDescent="0.25">
      <c r="A13" s="245"/>
      <c r="B13" s="242" t="s">
        <v>84</v>
      </c>
      <c r="C13" s="242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12"/>
      <c r="AJ13" s="96">
        <f>SUM($D$15:$AH$15)</f>
        <v>0</v>
      </c>
      <c r="AK13" s="63" t="s">
        <v>7</v>
      </c>
      <c r="AL13" s="249" t="s">
        <v>20</v>
      </c>
    </row>
    <row r="14" spans="1:38" ht="24.95" customHeight="1" thickBot="1" x14ac:dyDescent="0.3">
      <c r="A14" s="245"/>
      <c r="B14" s="239" t="s">
        <v>50</v>
      </c>
      <c r="C14" s="240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12"/>
      <c r="AJ14" s="97">
        <f>SUM($D$16:$AH$16)</f>
        <v>0</v>
      </c>
      <c r="AK14" s="27" t="s">
        <v>19</v>
      </c>
      <c r="AL14" s="250"/>
    </row>
    <row r="15" spans="1:38" ht="24.95" customHeight="1" x14ac:dyDescent="0.25">
      <c r="A15" s="245"/>
      <c r="B15" s="242" t="s">
        <v>7</v>
      </c>
      <c r="C15" s="24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12"/>
      <c r="AJ15" s="25">
        <f>COUNTIF($D$17:$AH$17,"1º ciclo")</f>
        <v>0</v>
      </c>
      <c r="AK15" s="89" t="s">
        <v>10</v>
      </c>
      <c r="AL15" s="256" t="s">
        <v>21</v>
      </c>
    </row>
    <row r="16" spans="1:38" ht="24.95" customHeight="1" x14ac:dyDescent="0.25">
      <c r="A16" s="245"/>
      <c r="B16" s="242" t="s">
        <v>229</v>
      </c>
      <c r="C16" s="242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12"/>
      <c r="AJ16" s="26">
        <f>COUNTIF($D$17:$AH$17,"2º ciclo")</f>
        <v>0</v>
      </c>
      <c r="AK16" s="2" t="s">
        <v>11</v>
      </c>
      <c r="AL16" s="257"/>
    </row>
    <row r="17" spans="1:38" ht="24.95" customHeight="1" x14ac:dyDescent="0.25">
      <c r="A17" s="245"/>
      <c r="B17" s="242" t="s">
        <v>21</v>
      </c>
      <c r="C17" s="242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12"/>
      <c r="AJ17" s="26">
        <f>COUNTIF($D$17:$AH$17,"3º ciclo")</f>
        <v>0</v>
      </c>
      <c r="AK17" s="2" t="s">
        <v>12</v>
      </c>
      <c r="AL17" s="257"/>
    </row>
    <row r="18" spans="1:38" ht="24.95" customHeight="1" x14ac:dyDescent="0.25">
      <c r="A18" s="245"/>
      <c r="B18" s="242" t="s">
        <v>6</v>
      </c>
      <c r="C18" s="242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11"/>
      <c r="AJ18" s="26">
        <f>COUNTIF($D$17:$AH$17,"secundário")</f>
        <v>0</v>
      </c>
      <c r="AK18" s="2" t="s">
        <v>87</v>
      </c>
      <c r="AL18" s="257"/>
    </row>
    <row r="19" spans="1:38" ht="24.75" customHeight="1" x14ac:dyDescent="0.25">
      <c r="A19" s="245"/>
      <c r="B19" s="242" t="s">
        <v>32</v>
      </c>
      <c r="C19" s="242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11"/>
      <c r="AJ19" s="26">
        <f>COUNTIF($D$17:$AH$17,"profissional")</f>
        <v>0</v>
      </c>
      <c r="AK19" s="2" t="s">
        <v>85</v>
      </c>
      <c r="AL19" s="257"/>
    </row>
    <row r="20" spans="1:38" ht="24.95" customHeight="1" thickBot="1" x14ac:dyDescent="0.3">
      <c r="A20" s="245"/>
      <c r="B20" s="239" t="s">
        <v>71</v>
      </c>
      <c r="C20" s="240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11"/>
      <c r="AJ20" s="90">
        <f>COUNTIF($D$17:$AH$17,"vários")</f>
        <v>0</v>
      </c>
      <c r="AK20" s="91" t="s">
        <v>241</v>
      </c>
      <c r="AL20" s="258"/>
    </row>
    <row r="21" spans="1:38" ht="50.25" customHeight="1" thickBot="1" x14ac:dyDescent="0.3">
      <c r="A21" s="245"/>
      <c r="B21" s="239" t="s">
        <v>74</v>
      </c>
      <c r="C21" s="240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11"/>
      <c r="AJ21" s="100">
        <f>COUNTA($D$15:$AH$15)</f>
        <v>0</v>
      </c>
      <c r="AK21" s="213" t="s">
        <v>22</v>
      </c>
      <c r="AL21" s="214"/>
    </row>
    <row r="22" spans="1:38" ht="24.95" customHeight="1" thickBot="1" x14ac:dyDescent="0.3">
      <c r="A22" s="245"/>
      <c r="B22" s="247" t="s">
        <v>37</v>
      </c>
      <c r="C22" s="2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12"/>
      <c r="AJ22" s="25">
        <f>COUNTIF($D$18:$AH$18,"Sede")</f>
        <v>0</v>
      </c>
      <c r="AK22" s="89" t="s">
        <v>8</v>
      </c>
      <c r="AL22" s="225" t="s">
        <v>6</v>
      </c>
    </row>
    <row r="23" spans="1:38" ht="51" customHeight="1" x14ac:dyDescent="0.25">
      <c r="A23" s="245"/>
      <c r="B23" s="235" t="s">
        <v>49</v>
      </c>
      <c r="C23" s="236"/>
      <c r="D23" s="217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9"/>
      <c r="AI23" s="13"/>
      <c r="AJ23" s="26">
        <f>COUNTIF($D$18:$AH$18,"Outro")</f>
        <v>0</v>
      </c>
      <c r="AK23" s="2" t="s">
        <v>9</v>
      </c>
      <c r="AL23" s="224"/>
    </row>
    <row r="24" spans="1:38" ht="39" customHeight="1" thickBot="1" x14ac:dyDescent="0.3">
      <c r="A24" s="246" t="s">
        <v>24</v>
      </c>
      <c r="B24" s="246"/>
      <c r="C24" s="30" t="s">
        <v>70</v>
      </c>
      <c r="D24" s="28">
        <v>1</v>
      </c>
      <c r="E24" s="28">
        <v>2</v>
      </c>
      <c r="F24" s="28">
        <v>3</v>
      </c>
      <c r="G24" s="28">
        <v>4</v>
      </c>
      <c r="H24" s="28">
        <v>5</v>
      </c>
      <c r="I24" s="28">
        <v>6</v>
      </c>
      <c r="J24" s="28">
        <v>7</v>
      </c>
      <c r="K24" s="28">
        <v>8</v>
      </c>
      <c r="L24" s="28">
        <v>9</v>
      </c>
      <c r="M24" s="28">
        <v>10</v>
      </c>
      <c r="N24" s="28">
        <v>11</v>
      </c>
      <c r="O24" s="28">
        <v>12</v>
      </c>
      <c r="P24" s="28">
        <v>13</v>
      </c>
      <c r="Q24" s="28">
        <v>14</v>
      </c>
      <c r="R24" s="28">
        <v>15</v>
      </c>
      <c r="S24" s="28">
        <v>16</v>
      </c>
      <c r="T24" s="28">
        <v>17</v>
      </c>
      <c r="U24" s="28">
        <v>18</v>
      </c>
      <c r="V24" s="28">
        <v>19</v>
      </c>
      <c r="W24" s="28">
        <v>20</v>
      </c>
      <c r="X24" s="28">
        <v>21</v>
      </c>
      <c r="Y24" s="28">
        <v>22</v>
      </c>
      <c r="Z24" s="28">
        <v>23</v>
      </c>
      <c r="AA24" s="28">
        <v>24</v>
      </c>
      <c r="AB24" s="28">
        <v>25</v>
      </c>
      <c r="AC24" s="28">
        <v>26</v>
      </c>
      <c r="AD24" s="28">
        <v>27</v>
      </c>
      <c r="AE24" s="28">
        <v>28</v>
      </c>
      <c r="AF24" s="28"/>
      <c r="AG24" s="28"/>
      <c r="AH24" s="28"/>
      <c r="AI24" s="12"/>
      <c r="AJ24" s="90">
        <f>COUNTIF($D$18:$AH$18,"Vários")</f>
        <v>0</v>
      </c>
      <c r="AK24" s="91" t="s">
        <v>75</v>
      </c>
      <c r="AL24" s="226"/>
    </row>
    <row r="25" spans="1:38" ht="25.5" customHeight="1" x14ac:dyDescent="0.25">
      <c r="A25" s="243" t="s">
        <v>23</v>
      </c>
      <c r="B25" s="241" t="s">
        <v>80</v>
      </c>
      <c r="C25" s="241"/>
      <c r="D25" s="142">
        <f>SUM(D26:D27)</f>
        <v>0</v>
      </c>
      <c r="E25" s="142">
        <f t="shared" ref="E25:G25" si="4">SUM(E26:E27)</f>
        <v>0</v>
      </c>
      <c r="F25" s="142">
        <f t="shared" si="4"/>
        <v>0</v>
      </c>
      <c r="G25" s="142">
        <f t="shared" si="4"/>
        <v>0</v>
      </c>
      <c r="H25" s="142">
        <v>23</v>
      </c>
      <c r="I25" s="142">
        <f t="shared" ref="I25:AH25" si="5">SUM(I26:I27)</f>
        <v>0</v>
      </c>
      <c r="J25" s="142">
        <v>16</v>
      </c>
      <c r="K25" s="142">
        <v>37</v>
      </c>
      <c r="L25" s="142">
        <f t="shared" si="5"/>
        <v>0</v>
      </c>
      <c r="M25" s="142">
        <f>SUM(M26:M27)</f>
        <v>0</v>
      </c>
      <c r="N25" s="142">
        <f t="shared" ref="N25:P25" si="6">SUM(N26:N27)</f>
        <v>0</v>
      </c>
      <c r="O25" s="142">
        <v>26</v>
      </c>
      <c r="P25" s="142">
        <f t="shared" si="6"/>
        <v>0</v>
      </c>
      <c r="Q25" s="142">
        <v>17</v>
      </c>
      <c r="R25" s="142">
        <v>43</v>
      </c>
      <c r="S25" s="142">
        <f t="shared" si="5"/>
        <v>0</v>
      </c>
      <c r="T25" s="142">
        <f t="shared" si="5"/>
        <v>0</v>
      </c>
      <c r="U25" s="142">
        <f t="shared" si="5"/>
        <v>0</v>
      </c>
      <c r="V25" s="142">
        <v>25</v>
      </c>
      <c r="W25" s="142">
        <f t="shared" ref="W25" si="7">SUM(W26:W27)</f>
        <v>0</v>
      </c>
      <c r="X25" s="142">
        <v>18</v>
      </c>
      <c r="Y25" s="142">
        <v>40</v>
      </c>
      <c r="Z25" s="142">
        <f t="shared" si="5"/>
        <v>0</v>
      </c>
      <c r="AA25" s="142">
        <f t="shared" si="5"/>
        <v>0</v>
      </c>
      <c r="AB25" s="142">
        <f t="shared" si="5"/>
        <v>0</v>
      </c>
      <c r="AC25" s="142">
        <v>23</v>
      </c>
      <c r="AD25" s="142">
        <f t="shared" si="5"/>
        <v>0</v>
      </c>
      <c r="AE25" s="142">
        <v>15</v>
      </c>
      <c r="AF25" s="142">
        <f t="shared" si="5"/>
        <v>0</v>
      </c>
      <c r="AG25" s="142">
        <f t="shared" si="5"/>
        <v>0</v>
      </c>
      <c r="AH25" s="142">
        <f t="shared" si="5"/>
        <v>0</v>
      </c>
      <c r="AI25" s="12"/>
      <c r="AJ25" s="96">
        <f>COUNTIF($D$19:$AH$19,"V. Estudo")</f>
        <v>0</v>
      </c>
      <c r="AK25" s="77" t="s">
        <v>13</v>
      </c>
      <c r="AL25" s="221" t="s">
        <v>17</v>
      </c>
    </row>
    <row r="26" spans="1:38" ht="25.5" customHeight="1" x14ac:dyDescent="0.25">
      <c r="A26" s="243"/>
      <c r="B26" s="239" t="s">
        <v>81</v>
      </c>
      <c r="C26" s="240"/>
      <c r="D26" s="16"/>
      <c r="E26" s="16"/>
      <c r="F26" s="16"/>
      <c r="G26" s="16"/>
      <c r="H26" s="16">
        <v>10</v>
      </c>
      <c r="I26" s="16"/>
      <c r="J26" s="16">
        <v>8</v>
      </c>
      <c r="K26" s="16">
        <v>17</v>
      </c>
      <c r="L26" s="16"/>
      <c r="M26" s="16"/>
      <c r="N26" s="16"/>
      <c r="O26" s="16">
        <v>12</v>
      </c>
      <c r="P26" s="16"/>
      <c r="Q26" s="16">
        <v>7</v>
      </c>
      <c r="R26" s="16">
        <v>24</v>
      </c>
      <c r="S26" s="16"/>
      <c r="T26" s="16"/>
      <c r="U26" s="16"/>
      <c r="V26" s="16">
        <v>14</v>
      </c>
      <c r="W26" s="16"/>
      <c r="X26" s="16">
        <v>8</v>
      </c>
      <c r="Y26" s="16">
        <v>18</v>
      </c>
      <c r="Z26" s="16"/>
      <c r="AA26" s="16"/>
      <c r="AB26" s="16"/>
      <c r="AC26" s="16">
        <v>12</v>
      </c>
      <c r="AD26" s="16"/>
      <c r="AE26" s="16">
        <v>6</v>
      </c>
      <c r="AF26" s="16"/>
      <c r="AG26" s="16"/>
      <c r="AH26" s="16"/>
      <c r="AI26" s="12"/>
      <c r="AJ26" s="26">
        <f>COUNTIF($D$19:$AH$19,"Curso profissional")</f>
        <v>0</v>
      </c>
      <c r="AK26" s="3" t="s">
        <v>14</v>
      </c>
      <c r="AL26" s="221"/>
    </row>
    <row r="27" spans="1:38" ht="25.5" customHeight="1" x14ac:dyDescent="0.25">
      <c r="A27" s="243"/>
      <c r="B27" s="239" t="s">
        <v>82</v>
      </c>
      <c r="C27" s="240"/>
      <c r="D27" s="16"/>
      <c r="E27" s="16"/>
      <c r="F27" s="16"/>
      <c r="G27" s="16"/>
      <c r="H27" s="16">
        <v>13</v>
      </c>
      <c r="I27" s="16"/>
      <c r="J27" s="16">
        <v>8</v>
      </c>
      <c r="K27" s="16">
        <v>20</v>
      </c>
      <c r="L27" s="16"/>
      <c r="M27" s="16"/>
      <c r="N27" s="16"/>
      <c r="O27" s="16">
        <v>14</v>
      </c>
      <c r="P27" s="16"/>
      <c r="Q27" s="16">
        <v>9</v>
      </c>
      <c r="R27" s="16">
        <v>19</v>
      </c>
      <c r="S27" s="16"/>
      <c r="T27" s="16"/>
      <c r="U27" s="16"/>
      <c r="V27" s="16">
        <v>11</v>
      </c>
      <c r="W27" s="16"/>
      <c r="X27" s="16">
        <v>10</v>
      </c>
      <c r="Y27" s="16">
        <v>22</v>
      </c>
      <c r="Z27" s="16"/>
      <c r="AA27" s="16"/>
      <c r="AB27" s="16"/>
      <c r="AC27" s="16">
        <v>11</v>
      </c>
      <c r="AD27" s="16"/>
      <c r="AE27" s="16">
        <v>9</v>
      </c>
      <c r="AF27" s="16"/>
      <c r="AG27" s="16"/>
      <c r="AH27" s="16"/>
      <c r="AI27" s="12"/>
      <c r="AJ27" s="26">
        <f>COUNTIF($D$19:$AH$19,"Currículo Ed. Fís.")</f>
        <v>0</v>
      </c>
      <c r="AK27" s="3" t="s">
        <v>15</v>
      </c>
      <c r="AL27" s="221"/>
    </row>
    <row r="28" spans="1:38" ht="24.95" customHeight="1" x14ac:dyDescent="0.25">
      <c r="A28" s="243"/>
      <c r="B28" s="242" t="s">
        <v>84</v>
      </c>
      <c r="C28" s="242"/>
      <c r="D28" s="17"/>
      <c r="E28" s="17"/>
      <c r="F28" s="17"/>
      <c r="G28" s="17"/>
      <c r="H28" s="17">
        <v>0</v>
      </c>
      <c r="I28" s="17"/>
      <c r="J28" s="17">
        <v>0</v>
      </c>
      <c r="K28" s="17">
        <v>1</v>
      </c>
      <c r="L28" s="17"/>
      <c r="M28" s="17"/>
      <c r="N28" s="17"/>
      <c r="O28" s="17">
        <v>0</v>
      </c>
      <c r="P28" s="17"/>
      <c r="Q28" s="17">
        <v>0</v>
      </c>
      <c r="R28" s="17">
        <v>1</v>
      </c>
      <c r="S28" s="17"/>
      <c r="T28" s="17"/>
      <c r="U28" s="17"/>
      <c r="V28" s="17">
        <v>0</v>
      </c>
      <c r="W28" s="17"/>
      <c r="X28" s="17">
        <v>0</v>
      </c>
      <c r="Y28" s="17">
        <v>1</v>
      </c>
      <c r="Z28" s="17"/>
      <c r="AA28" s="17"/>
      <c r="AB28" s="17"/>
      <c r="AC28" s="17">
        <v>0</v>
      </c>
      <c r="AD28" s="17"/>
      <c r="AE28" s="17">
        <v>0</v>
      </c>
      <c r="AF28" s="17"/>
      <c r="AG28" s="17"/>
      <c r="AH28" s="17"/>
      <c r="AI28" s="12"/>
      <c r="AJ28" s="26">
        <f>COUNTIF($D$19:$AH$19,"Flexib. Curricular")</f>
        <v>0</v>
      </c>
      <c r="AK28" s="3" t="s">
        <v>47</v>
      </c>
      <c r="AL28" s="221"/>
    </row>
    <row r="29" spans="1:38" ht="24.95" customHeight="1" x14ac:dyDescent="0.25">
      <c r="A29" s="243"/>
      <c r="B29" s="242" t="s">
        <v>21</v>
      </c>
      <c r="C29" s="242"/>
      <c r="D29" s="17"/>
      <c r="E29" s="17"/>
      <c r="F29" s="17"/>
      <c r="G29" s="17"/>
      <c r="H29" s="17" t="s">
        <v>46</v>
      </c>
      <c r="I29" s="17"/>
      <c r="J29" s="17" t="s">
        <v>46</v>
      </c>
      <c r="K29" s="17" t="s">
        <v>25</v>
      </c>
      <c r="L29" s="17"/>
      <c r="M29" s="17"/>
      <c r="N29" s="17"/>
      <c r="O29" s="17" t="s">
        <v>46</v>
      </c>
      <c r="P29" s="17"/>
      <c r="Q29" s="17" t="s">
        <v>46</v>
      </c>
      <c r="R29" s="17" t="s">
        <v>25</v>
      </c>
      <c r="S29" s="17"/>
      <c r="T29" s="17"/>
      <c r="U29" s="17"/>
      <c r="V29" s="17" t="s">
        <v>46</v>
      </c>
      <c r="W29" s="17"/>
      <c r="X29" s="17" t="s">
        <v>46</v>
      </c>
      <c r="Y29" s="17" t="s">
        <v>25</v>
      </c>
      <c r="Z29" s="17"/>
      <c r="AA29" s="17"/>
      <c r="AB29" s="17"/>
      <c r="AC29" s="17" t="s">
        <v>46</v>
      </c>
      <c r="AD29" s="17"/>
      <c r="AE29" s="17" t="s">
        <v>46</v>
      </c>
      <c r="AF29" s="17"/>
      <c r="AG29" s="17"/>
      <c r="AH29" s="17"/>
      <c r="AI29" s="12"/>
      <c r="AJ29" s="26">
        <f>COUNTIF($D$19:$AH$19,"Ação Formação")</f>
        <v>0</v>
      </c>
      <c r="AK29" s="3" t="s">
        <v>40</v>
      </c>
      <c r="AL29" s="221"/>
    </row>
    <row r="30" spans="1:38" ht="24.95" customHeight="1" x14ac:dyDescent="0.25">
      <c r="A30" s="243"/>
      <c r="B30" s="247" t="s">
        <v>33</v>
      </c>
      <c r="C30" s="247"/>
      <c r="D30" s="18"/>
      <c r="E30" s="18"/>
      <c r="F30" s="18"/>
      <c r="G30" s="18"/>
      <c r="H30" s="18" t="s">
        <v>29</v>
      </c>
      <c r="I30" s="18"/>
      <c r="J30" s="18" t="s">
        <v>29</v>
      </c>
      <c r="K30" s="18" t="s">
        <v>29</v>
      </c>
      <c r="L30" s="18"/>
      <c r="M30" s="18"/>
      <c r="N30" s="18"/>
      <c r="O30" s="18" t="s">
        <v>29</v>
      </c>
      <c r="P30" s="18"/>
      <c r="Q30" s="18" t="s">
        <v>29</v>
      </c>
      <c r="R30" s="18" t="s">
        <v>29</v>
      </c>
      <c r="S30" s="18"/>
      <c r="T30" s="18"/>
      <c r="U30" s="18"/>
      <c r="V30" s="18" t="s">
        <v>29</v>
      </c>
      <c r="W30" s="18"/>
      <c r="X30" s="18" t="s">
        <v>29</v>
      </c>
      <c r="Y30" s="18" t="s">
        <v>29</v>
      </c>
      <c r="Z30" s="18"/>
      <c r="AA30" s="18"/>
      <c r="AB30" s="18"/>
      <c r="AC30" s="18" t="s">
        <v>29</v>
      </c>
      <c r="AD30" s="18"/>
      <c r="AE30" s="18" t="s">
        <v>29</v>
      </c>
      <c r="AF30" s="18"/>
      <c r="AG30" s="18"/>
      <c r="AH30" s="18"/>
      <c r="AI30" s="12"/>
      <c r="AJ30" s="26">
        <f>COUNTIF($D$19:$AH$19,"Tutoria")</f>
        <v>0</v>
      </c>
      <c r="AK30" s="3" t="s">
        <v>79</v>
      </c>
      <c r="AL30" s="221"/>
    </row>
    <row r="31" spans="1:38" ht="24.95" customHeight="1" thickBot="1" x14ac:dyDescent="0.3">
      <c r="A31" s="243"/>
      <c r="B31" s="239" t="s">
        <v>74</v>
      </c>
      <c r="C31" s="240"/>
      <c r="D31" s="18"/>
      <c r="E31" s="18"/>
      <c r="F31" s="18"/>
      <c r="G31" s="18"/>
      <c r="H31" s="18" t="s">
        <v>68</v>
      </c>
      <c r="I31" s="18"/>
      <c r="J31" s="18" t="s">
        <v>61</v>
      </c>
      <c r="K31" s="18" t="s">
        <v>67</v>
      </c>
      <c r="L31" s="18"/>
      <c r="M31" s="18"/>
      <c r="N31" s="18"/>
      <c r="O31" s="18" t="s">
        <v>69</v>
      </c>
      <c r="P31" s="18"/>
      <c r="Q31" s="18" t="s">
        <v>61</v>
      </c>
      <c r="R31" s="18" t="s">
        <v>68</v>
      </c>
      <c r="S31" s="18"/>
      <c r="T31" s="18"/>
      <c r="U31" s="18"/>
      <c r="V31" s="18" t="s">
        <v>67</v>
      </c>
      <c r="W31" s="18"/>
      <c r="X31" s="18" t="s">
        <v>61</v>
      </c>
      <c r="Y31" s="18" t="s">
        <v>67</v>
      </c>
      <c r="Z31" s="18"/>
      <c r="AA31" s="18"/>
      <c r="AB31" s="18"/>
      <c r="AC31" s="18" t="s">
        <v>66</v>
      </c>
      <c r="AD31" s="18"/>
      <c r="AE31" s="18" t="s">
        <v>61</v>
      </c>
      <c r="AF31" s="18"/>
      <c r="AG31" s="18"/>
      <c r="AH31" s="18"/>
      <c r="AI31" s="12"/>
      <c r="AJ31" s="97">
        <f>COUNTIF($D$19:$AH$19,"Outro")</f>
        <v>0</v>
      </c>
      <c r="AK31" s="78" t="s">
        <v>16</v>
      </c>
      <c r="AL31" s="221"/>
    </row>
    <row r="32" spans="1:38" ht="24.95" customHeight="1" x14ac:dyDescent="0.25">
      <c r="A32" s="243"/>
      <c r="B32" s="237" t="s">
        <v>234</v>
      </c>
      <c r="C32" s="238"/>
      <c r="D32" s="18"/>
      <c r="E32" s="18"/>
      <c r="F32" s="18"/>
      <c r="G32" s="18"/>
      <c r="H32" s="18">
        <v>5</v>
      </c>
      <c r="I32" s="18"/>
      <c r="J32" s="18">
        <v>3</v>
      </c>
      <c r="K32" s="18">
        <v>4</v>
      </c>
      <c r="L32" s="18"/>
      <c r="M32" s="18"/>
      <c r="N32" s="18"/>
      <c r="O32" s="18">
        <v>5</v>
      </c>
      <c r="P32" s="18"/>
      <c r="Q32" s="18">
        <v>3</v>
      </c>
      <c r="R32" s="18">
        <v>4</v>
      </c>
      <c r="S32" s="18"/>
      <c r="T32" s="18"/>
      <c r="U32" s="18"/>
      <c r="V32" s="18">
        <v>5</v>
      </c>
      <c r="W32" s="18"/>
      <c r="X32" s="18">
        <v>3</v>
      </c>
      <c r="Y32" s="18">
        <v>4</v>
      </c>
      <c r="Z32" s="18"/>
      <c r="AA32" s="18"/>
      <c r="AB32" s="18"/>
      <c r="AC32" s="18">
        <v>5</v>
      </c>
      <c r="AD32" s="18"/>
      <c r="AE32" s="18">
        <v>3</v>
      </c>
      <c r="AF32" s="18"/>
      <c r="AG32" s="18"/>
      <c r="AH32" s="18"/>
      <c r="AI32" s="12"/>
      <c r="AJ32" s="25">
        <f>COUNTIF($D$20:$AH$20,"Manhã")</f>
        <v>0</v>
      </c>
      <c r="AK32" s="89" t="s">
        <v>76</v>
      </c>
      <c r="AL32" s="220" t="s">
        <v>71</v>
      </c>
    </row>
    <row r="33" spans="1:38" ht="31.5" customHeight="1" x14ac:dyDescent="0.25">
      <c r="A33" s="243"/>
      <c r="B33" s="241" t="s">
        <v>36</v>
      </c>
      <c r="C33" s="241"/>
      <c r="D33" s="234" t="s">
        <v>35</v>
      </c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A33" s="234"/>
      <c r="AB33" s="234"/>
      <c r="AC33" s="234"/>
      <c r="AD33" s="234"/>
      <c r="AE33" s="234"/>
      <c r="AF33" s="234"/>
      <c r="AG33" s="234"/>
      <c r="AH33" s="234"/>
      <c r="AI33" s="12"/>
      <c r="AJ33" s="26">
        <f>COUNTIF($D$20:$AH$20,"Tarde")</f>
        <v>0</v>
      </c>
      <c r="AK33" s="2" t="s">
        <v>77</v>
      </c>
      <c r="AL33" s="221"/>
    </row>
    <row r="34" spans="1:38" ht="24.95" customHeight="1" thickBot="1" x14ac:dyDescent="0.3">
      <c r="A34" s="243"/>
      <c r="B34" s="233" t="s">
        <v>276</v>
      </c>
      <c r="C34" s="233"/>
      <c r="D34" s="16"/>
      <c r="E34" s="29"/>
      <c r="F34" s="29"/>
      <c r="G34" s="29"/>
      <c r="H34" s="29" t="s">
        <v>279</v>
      </c>
      <c r="I34" s="29"/>
      <c r="J34" s="29"/>
      <c r="K34" s="29"/>
      <c r="L34" s="29"/>
      <c r="M34" s="29"/>
      <c r="N34" s="29"/>
      <c r="O34" s="29" t="s">
        <v>279</v>
      </c>
      <c r="P34" s="29"/>
      <c r="Q34" s="29"/>
      <c r="R34" s="29"/>
      <c r="S34" s="29"/>
      <c r="T34" s="29"/>
      <c r="U34" s="29"/>
      <c r="V34" s="29" t="s">
        <v>279</v>
      </c>
      <c r="W34" s="29"/>
      <c r="X34" s="29"/>
      <c r="Y34" s="29"/>
      <c r="Z34" s="29"/>
      <c r="AA34" s="29"/>
      <c r="AB34" s="29"/>
      <c r="AC34" s="29" t="s">
        <v>279</v>
      </c>
      <c r="AD34" s="29"/>
      <c r="AE34" s="29"/>
      <c r="AF34" s="29"/>
      <c r="AG34" s="29"/>
      <c r="AH34" s="29"/>
      <c r="AI34" s="11"/>
      <c r="AJ34" s="90">
        <f>COUNTIF($D$20:$AH$20,"Todo o dia")</f>
        <v>0</v>
      </c>
      <c r="AK34" s="91" t="s">
        <v>78</v>
      </c>
      <c r="AL34" s="222"/>
    </row>
    <row r="35" spans="1:38" ht="24.95" customHeight="1" x14ac:dyDescent="0.25">
      <c r="A35" s="243"/>
      <c r="B35" s="233" t="s">
        <v>277</v>
      </c>
      <c r="C35" s="233"/>
      <c r="D35" s="19"/>
      <c r="E35" s="19"/>
      <c r="F35" s="19"/>
      <c r="G35" s="19"/>
      <c r="H35" s="19" t="s">
        <v>279</v>
      </c>
      <c r="I35" s="19"/>
      <c r="J35" s="19" t="s">
        <v>279</v>
      </c>
      <c r="K35" s="19"/>
      <c r="L35" s="19"/>
      <c r="M35" s="19"/>
      <c r="N35" s="19"/>
      <c r="O35" s="19" t="s">
        <v>279</v>
      </c>
      <c r="P35" s="19"/>
      <c r="Q35" s="19" t="s">
        <v>279</v>
      </c>
      <c r="R35" s="19"/>
      <c r="S35" s="19"/>
      <c r="T35" s="19"/>
      <c r="U35" s="19"/>
      <c r="V35" s="19" t="s">
        <v>279</v>
      </c>
      <c r="W35" s="19"/>
      <c r="X35" s="19" t="s">
        <v>279</v>
      </c>
      <c r="Y35" s="19"/>
      <c r="Z35" s="19"/>
      <c r="AA35" s="19"/>
      <c r="AB35" s="19"/>
      <c r="AC35" s="19" t="s">
        <v>279</v>
      </c>
      <c r="AD35" s="19"/>
      <c r="AE35" s="19" t="s">
        <v>279</v>
      </c>
      <c r="AF35" s="19"/>
      <c r="AG35" s="19"/>
      <c r="AH35" s="19"/>
      <c r="AI35" s="12"/>
      <c r="AJ35" s="81">
        <f>COUNTIF($D$21:$AH$21,"atletismo")</f>
        <v>0</v>
      </c>
      <c r="AK35" s="92" t="s">
        <v>53</v>
      </c>
      <c r="AL35" s="223" t="s">
        <v>52</v>
      </c>
    </row>
    <row r="36" spans="1:38" ht="24.95" customHeight="1" x14ac:dyDescent="0.25">
      <c r="A36" s="243"/>
      <c r="B36" s="233" t="s">
        <v>278</v>
      </c>
      <c r="C36" s="233"/>
      <c r="D36" s="20"/>
      <c r="E36" s="20"/>
      <c r="F36" s="20"/>
      <c r="G36" s="20"/>
      <c r="H36" s="20" t="s">
        <v>279</v>
      </c>
      <c r="I36" s="20"/>
      <c r="J36" s="20" t="s">
        <v>279</v>
      </c>
      <c r="K36" s="20"/>
      <c r="L36" s="20"/>
      <c r="M36" s="20"/>
      <c r="N36" s="20"/>
      <c r="O36" s="20" t="s">
        <v>279</v>
      </c>
      <c r="P36" s="20"/>
      <c r="Q36" s="20" t="s">
        <v>279</v>
      </c>
      <c r="R36" s="20"/>
      <c r="S36" s="20"/>
      <c r="T36" s="20"/>
      <c r="U36" s="20"/>
      <c r="V36" s="20" t="s">
        <v>279</v>
      </c>
      <c r="W36" s="20"/>
      <c r="X36" s="20" t="s">
        <v>279</v>
      </c>
      <c r="Y36" s="20"/>
      <c r="Z36" s="20"/>
      <c r="AA36" s="20"/>
      <c r="AB36" s="20"/>
      <c r="AC36" s="20" t="s">
        <v>279</v>
      </c>
      <c r="AD36" s="20"/>
      <c r="AE36" s="20" t="s">
        <v>279</v>
      </c>
      <c r="AF36" s="20"/>
      <c r="AG36" s="20"/>
      <c r="AH36" s="20"/>
      <c r="AI36" s="12"/>
      <c r="AJ36" s="72">
        <f>COUNTIF($D$21:$AH$21,"natação")</f>
        <v>0</v>
      </c>
      <c r="AK36" s="10" t="s">
        <v>54</v>
      </c>
      <c r="AL36" s="223"/>
    </row>
    <row r="37" spans="1:38" ht="24.95" customHeight="1" x14ac:dyDescent="0.25">
      <c r="A37" s="243"/>
      <c r="B37" s="233" t="s">
        <v>274</v>
      </c>
      <c r="C37" s="233"/>
      <c r="D37" s="19"/>
      <c r="E37" s="19"/>
      <c r="F37" s="19"/>
      <c r="G37" s="19"/>
      <c r="H37" s="19" t="s">
        <v>279</v>
      </c>
      <c r="I37" s="19"/>
      <c r="J37" s="19"/>
      <c r="K37" s="19" t="s">
        <v>282</v>
      </c>
      <c r="L37" s="19"/>
      <c r="M37" s="19"/>
      <c r="N37" s="19"/>
      <c r="O37" s="19" t="s">
        <v>279</v>
      </c>
      <c r="P37" s="19"/>
      <c r="Q37" s="19"/>
      <c r="R37" s="19" t="s">
        <v>279</v>
      </c>
      <c r="S37" s="19"/>
      <c r="T37" s="19"/>
      <c r="U37" s="19"/>
      <c r="V37" s="19" t="s">
        <v>279</v>
      </c>
      <c r="W37" s="19"/>
      <c r="X37" s="19"/>
      <c r="Y37" s="19" t="s">
        <v>279</v>
      </c>
      <c r="Z37" s="19"/>
      <c r="AA37" s="19"/>
      <c r="AB37" s="19"/>
      <c r="AC37" s="19" t="s">
        <v>279</v>
      </c>
      <c r="AD37" s="19"/>
      <c r="AE37" s="19"/>
      <c r="AF37" s="19"/>
      <c r="AG37" s="19"/>
      <c r="AH37" s="19"/>
      <c r="AI37" s="12"/>
      <c r="AJ37" s="72">
        <f>COUNTIF($D$21:$AH$21,"golfe")</f>
        <v>0</v>
      </c>
      <c r="AK37" s="10" t="s">
        <v>55</v>
      </c>
      <c r="AL37" s="223"/>
    </row>
    <row r="38" spans="1:38" ht="24.95" customHeight="1" x14ac:dyDescent="0.25">
      <c r="A38" s="243"/>
      <c r="B38" s="233" t="s">
        <v>287</v>
      </c>
      <c r="C38" s="233"/>
      <c r="D38" s="19"/>
      <c r="E38" s="19"/>
      <c r="F38" s="19"/>
      <c r="G38" s="19"/>
      <c r="H38" s="19"/>
      <c r="I38" s="19"/>
      <c r="J38" s="19"/>
      <c r="K38" s="19" t="s">
        <v>282</v>
      </c>
      <c r="L38" s="19"/>
      <c r="M38" s="19"/>
      <c r="N38" s="19"/>
      <c r="O38" s="19"/>
      <c r="P38" s="19"/>
      <c r="Q38" s="19"/>
      <c r="R38" s="19" t="s">
        <v>279</v>
      </c>
      <c r="S38" s="19"/>
      <c r="T38" s="19"/>
      <c r="U38" s="19"/>
      <c r="V38" s="19"/>
      <c r="W38" s="19"/>
      <c r="X38" s="19"/>
      <c r="Y38" s="19" t="s">
        <v>279</v>
      </c>
      <c r="Z38" s="19"/>
      <c r="AA38" s="19"/>
      <c r="AB38" s="19"/>
      <c r="AC38" s="19"/>
      <c r="AD38" s="19"/>
      <c r="AE38" s="19"/>
      <c r="AF38" s="19"/>
      <c r="AG38" s="19"/>
      <c r="AH38" s="19"/>
      <c r="AI38" s="12"/>
      <c r="AJ38" s="72">
        <f>COUNTIF($D$21:$AH$21,"canoagem")</f>
        <v>0</v>
      </c>
      <c r="AK38" s="10" t="s">
        <v>56</v>
      </c>
      <c r="AL38" s="223"/>
    </row>
    <row r="39" spans="1:38" ht="24.95" customHeight="1" x14ac:dyDescent="0.25">
      <c r="A39" s="243"/>
      <c r="B39" s="233" t="s">
        <v>289</v>
      </c>
      <c r="C39" s="233"/>
      <c r="D39" s="20"/>
      <c r="E39" s="20"/>
      <c r="F39" s="20"/>
      <c r="G39" s="20"/>
      <c r="H39" s="20"/>
      <c r="I39" s="20"/>
      <c r="J39" s="20"/>
      <c r="K39" s="20" t="s">
        <v>279</v>
      </c>
      <c r="L39" s="20"/>
      <c r="M39" s="20"/>
      <c r="N39" s="20"/>
      <c r="O39" s="20"/>
      <c r="P39" s="20"/>
      <c r="Q39" s="20"/>
      <c r="R39" s="20" t="s">
        <v>279</v>
      </c>
      <c r="S39" s="20"/>
      <c r="T39" s="20"/>
      <c r="U39" s="20"/>
      <c r="V39" s="20"/>
      <c r="W39" s="20"/>
      <c r="X39" s="20"/>
      <c r="Y39" s="20" t="s">
        <v>279</v>
      </c>
      <c r="Z39" s="20"/>
      <c r="AA39" s="20"/>
      <c r="AB39" s="20"/>
      <c r="AC39" s="20"/>
      <c r="AD39" s="20"/>
      <c r="AE39" s="20"/>
      <c r="AF39" s="20"/>
      <c r="AG39" s="20"/>
      <c r="AH39" s="20"/>
      <c r="AI39" s="15"/>
      <c r="AJ39" s="72">
        <f>COUNTIF($D$21:$AH$21,"remo")</f>
        <v>0</v>
      </c>
      <c r="AK39" s="10" t="s">
        <v>57</v>
      </c>
      <c r="AL39" s="223"/>
    </row>
    <row r="40" spans="1:38" ht="24.95" customHeight="1" x14ac:dyDescent="0.25">
      <c r="A40" s="243"/>
      <c r="B40" s="233" t="s">
        <v>286</v>
      </c>
      <c r="C40" s="233"/>
      <c r="D40" s="20"/>
      <c r="E40" s="20"/>
      <c r="F40" s="20"/>
      <c r="G40" s="20"/>
      <c r="H40" s="20" t="s">
        <v>279</v>
      </c>
      <c r="I40" s="20"/>
      <c r="J40" s="20" t="s">
        <v>279</v>
      </c>
      <c r="K40" s="20" t="s">
        <v>279</v>
      </c>
      <c r="L40" s="20"/>
      <c r="M40" s="20"/>
      <c r="N40" s="20"/>
      <c r="O40" s="20" t="s">
        <v>279</v>
      </c>
      <c r="P40" s="20"/>
      <c r="Q40" s="20" t="s">
        <v>279</v>
      </c>
      <c r="R40" s="20" t="s">
        <v>279</v>
      </c>
      <c r="S40" s="20"/>
      <c r="T40" s="20"/>
      <c r="U40" s="20"/>
      <c r="V40" s="20" t="s">
        <v>279</v>
      </c>
      <c r="W40" s="20"/>
      <c r="X40" s="20" t="s">
        <v>279</v>
      </c>
      <c r="Y40" s="20" t="s">
        <v>279</v>
      </c>
      <c r="Z40" s="20"/>
      <c r="AA40" s="20"/>
      <c r="AB40" s="20"/>
      <c r="AC40" s="20" t="s">
        <v>279</v>
      </c>
      <c r="AD40" s="20"/>
      <c r="AE40" s="20" t="s">
        <v>279</v>
      </c>
      <c r="AF40" s="20"/>
      <c r="AG40" s="20"/>
      <c r="AH40" s="20"/>
      <c r="AI40" s="12"/>
      <c r="AJ40" s="72">
        <f>COUNTIF($D$21:$AH$21,"surfing")</f>
        <v>0</v>
      </c>
      <c r="AK40" s="10" t="s">
        <v>58</v>
      </c>
      <c r="AL40" s="223"/>
    </row>
    <row r="41" spans="1:38" ht="24.95" customHeight="1" x14ac:dyDescent="0.25">
      <c r="A41" s="243"/>
      <c r="B41" s="233"/>
      <c r="C41" s="233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J41" s="72">
        <f>COUNTIF($D$21:$AH$21,"vela")</f>
        <v>0</v>
      </c>
      <c r="AK41" s="10" t="s">
        <v>59</v>
      </c>
      <c r="AL41" s="223"/>
    </row>
    <row r="42" spans="1:38" ht="24.95" customHeight="1" x14ac:dyDescent="0.25">
      <c r="AJ42" s="72">
        <f>COUNTIF($D$21:$AH$21,"canoagem e remo")</f>
        <v>0</v>
      </c>
      <c r="AK42" s="10" t="s">
        <v>60</v>
      </c>
      <c r="AL42" s="223"/>
    </row>
    <row r="43" spans="1:38" ht="24.95" customHeight="1" x14ac:dyDescent="0.25">
      <c r="AJ43" s="72">
        <f>COUNTIF($D$21:$AH$21,"canoagem e surfing")</f>
        <v>0</v>
      </c>
      <c r="AK43" s="10" t="s">
        <v>61</v>
      </c>
      <c r="AL43" s="223"/>
    </row>
    <row r="44" spans="1:38" ht="21.75" customHeight="1" x14ac:dyDescent="0.25">
      <c r="AJ44" s="72">
        <f>COUNTIF($D$21:$AH$21,"canoagem e vela")</f>
        <v>0</v>
      </c>
      <c r="AK44" s="10" t="s">
        <v>62</v>
      </c>
      <c r="AL44" s="223"/>
    </row>
    <row r="45" spans="1:38" ht="21.75" customHeight="1" x14ac:dyDescent="0.25">
      <c r="AJ45" s="72">
        <f>COUNTIF($D$21:$AH$21,"remo e surfing")</f>
        <v>0</v>
      </c>
      <c r="AK45" s="10" t="s">
        <v>63</v>
      </c>
      <c r="AL45" s="223"/>
    </row>
    <row r="46" spans="1:38" ht="21.75" customHeight="1" x14ac:dyDescent="0.25">
      <c r="AJ46" s="72">
        <f>COUNTIF($D$21:$AH$21,"remo e vela")</f>
        <v>0</v>
      </c>
      <c r="AK46" s="10" t="s">
        <v>64</v>
      </c>
      <c r="AL46" s="223"/>
    </row>
    <row r="47" spans="1:38" ht="21.75" customHeight="1" x14ac:dyDescent="0.25">
      <c r="AJ47" s="72">
        <f>COUNTIF($D$21:$AH$21,"surfing e vela")</f>
        <v>0</v>
      </c>
      <c r="AK47" s="10" t="s">
        <v>65</v>
      </c>
      <c r="AL47" s="223"/>
    </row>
    <row r="48" spans="1:38" ht="21.75" customHeight="1" x14ac:dyDescent="0.25">
      <c r="AJ48" s="72">
        <f>COUNTIF($D$21:$AH$21,"canoagem, remo e surfing")</f>
        <v>0</v>
      </c>
      <c r="AK48" s="10" t="s">
        <v>66</v>
      </c>
      <c r="AL48" s="223"/>
    </row>
    <row r="49" spans="35:38" ht="21.75" customHeight="1" x14ac:dyDescent="0.25">
      <c r="AJ49" s="72">
        <f>COUNTIF($D$21:$AH$21,"canoagem, remo e vela")</f>
        <v>0</v>
      </c>
      <c r="AK49" s="10" t="s">
        <v>67</v>
      </c>
      <c r="AL49" s="223"/>
    </row>
    <row r="50" spans="35:38" ht="21.75" customHeight="1" x14ac:dyDescent="0.25">
      <c r="AJ50" s="72">
        <f>COUNTIF($D$21:$AH$21,"remo, surfing e vela")</f>
        <v>0</v>
      </c>
      <c r="AK50" s="10" t="s">
        <v>68</v>
      </c>
      <c r="AL50" s="223"/>
    </row>
    <row r="51" spans="35:38" ht="21.75" customHeight="1" x14ac:dyDescent="0.25">
      <c r="AJ51" s="72">
        <f>COUNTIF($D$21:$AH$21,"canoagem, remo, surfing e vela")</f>
        <v>0</v>
      </c>
      <c r="AK51" s="10" t="s">
        <v>69</v>
      </c>
      <c r="AL51" s="223"/>
    </row>
    <row r="52" spans="35:38" ht="21.75" customHeight="1" thickBot="1" x14ac:dyDescent="0.3">
      <c r="AJ52" s="90">
        <f>COUNTIF($D$22:$AG$22,"Sim")</f>
        <v>0</v>
      </c>
      <c r="AK52" s="101" t="s">
        <v>37</v>
      </c>
      <c r="AL52" s="102"/>
    </row>
    <row r="53" spans="35:38" ht="21.75" customHeight="1" x14ac:dyDescent="0.25">
      <c r="AJ53" s="99" t="e">
        <f>AJ8/AJ21</f>
        <v>#DIV/0!</v>
      </c>
      <c r="AK53" s="88" t="s">
        <v>230</v>
      </c>
    </row>
    <row r="54" spans="35:38" ht="21.75" customHeight="1" thickBot="1" x14ac:dyDescent="0.3">
      <c r="AJ54" s="52" t="e">
        <f>AJ13/AJ21</f>
        <v>#DIV/0!</v>
      </c>
      <c r="AK54" s="53" t="s">
        <v>231</v>
      </c>
    </row>
    <row r="55" spans="35:38" ht="21.75" customHeight="1" thickBot="1" x14ac:dyDescent="0.3"/>
    <row r="56" spans="35:38" ht="18" customHeight="1" thickBot="1" x14ac:dyDescent="0.3">
      <c r="AJ56" s="1"/>
      <c r="AK56" s="103" t="s">
        <v>23</v>
      </c>
      <c r="AL56" s="4"/>
    </row>
    <row r="57" spans="35:38" ht="18" customHeight="1" x14ac:dyDescent="0.25">
      <c r="AJ57" s="25">
        <f>SUM($D$25:$AH$25)</f>
        <v>283</v>
      </c>
      <c r="AK57" s="89" t="s">
        <v>80</v>
      </c>
      <c r="AL57" s="225" t="s">
        <v>34</v>
      </c>
    </row>
    <row r="58" spans="35:38" ht="18" customHeight="1" x14ac:dyDescent="0.25">
      <c r="AJ58" s="26">
        <f>SUM($D$26:$AH$26)</f>
        <v>136</v>
      </c>
      <c r="AK58" s="2" t="s">
        <v>81</v>
      </c>
      <c r="AL58" s="224"/>
    </row>
    <row r="59" spans="35:38" ht="18" customHeight="1" x14ac:dyDescent="0.25">
      <c r="AJ59" s="26">
        <f>SUM($D$27:$AH$27)</f>
        <v>146</v>
      </c>
      <c r="AK59" s="2" t="s">
        <v>82</v>
      </c>
      <c r="AL59" s="224"/>
    </row>
    <row r="60" spans="35:38" ht="18" customHeight="1" thickBot="1" x14ac:dyDescent="0.3">
      <c r="AJ60" s="90">
        <f>SUM($D$28:$AH$28)</f>
        <v>3</v>
      </c>
      <c r="AK60" s="91" t="s">
        <v>84</v>
      </c>
      <c r="AL60" s="226"/>
    </row>
    <row r="61" spans="35:38" ht="18" customHeight="1" x14ac:dyDescent="0.25">
      <c r="AI61" s="14"/>
      <c r="AJ61" s="96">
        <f>COUNTIF($D$29:$AH$29,"1º ciclo")</f>
        <v>3</v>
      </c>
      <c r="AK61" s="63" t="s">
        <v>10</v>
      </c>
      <c r="AL61" s="224" t="s">
        <v>21</v>
      </c>
    </row>
    <row r="62" spans="35:38" ht="18" customHeight="1" x14ac:dyDescent="0.25">
      <c r="AI62" s="14"/>
      <c r="AJ62" s="26">
        <f>COUNTIF($D$29:$AG$29,"2º ciclo")</f>
        <v>0</v>
      </c>
      <c r="AK62" s="2" t="s">
        <v>11</v>
      </c>
      <c r="AL62" s="224"/>
    </row>
    <row r="63" spans="35:38" ht="18" customHeight="1" x14ac:dyDescent="0.25">
      <c r="AI63" s="14"/>
      <c r="AJ63" s="26">
        <f>COUNTIF($D$29:$AG$29,"3º ciclo")</f>
        <v>0</v>
      </c>
      <c r="AK63" s="2" t="s">
        <v>12</v>
      </c>
      <c r="AL63" s="224"/>
    </row>
    <row r="64" spans="35:38" ht="18" customHeight="1" x14ac:dyDescent="0.25">
      <c r="AI64" s="14"/>
      <c r="AJ64" s="26">
        <f>COUNTIF($D$29:$AH$29,"secundário")</f>
        <v>0</v>
      </c>
      <c r="AK64" s="2" t="s">
        <v>87</v>
      </c>
      <c r="AL64" s="224"/>
    </row>
    <row r="65" spans="29:38" ht="18" customHeight="1" x14ac:dyDescent="0.25">
      <c r="AI65" s="14"/>
      <c r="AJ65" s="26">
        <f>COUNTIF($D$29:$AH$29,"Profissional")</f>
        <v>0</v>
      </c>
      <c r="AK65" s="2" t="s">
        <v>85</v>
      </c>
      <c r="AL65" s="224"/>
    </row>
    <row r="66" spans="29:38" ht="18" customHeight="1" thickBot="1" x14ac:dyDescent="0.3">
      <c r="AI66" s="14"/>
      <c r="AJ66" s="97">
        <f>COUNTIF($D$29:$AH$29,"Vários")</f>
        <v>8</v>
      </c>
      <c r="AK66" s="27" t="s">
        <v>86</v>
      </c>
      <c r="AL66" s="224"/>
    </row>
    <row r="67" spans="29:38" ht="18" customHeight="1" x14ac:dyDescent="0.25">
      <c r="AJ67" s="70">
        <f>COUNTIF($D$30:$AH$30,"Sede")</f>
        <v>11</v>
      </c>
      <c r="AK67" s="89" t="s">
        <v>8</v>
      </c>
      <c r="AL67" s="227" t="s">
        <v>6</v>
      </c>
    </row>
    <row r="68" spans="29:38" ht="18" customHeight="1" x14ac:dyDescent="0.25">
      <c r="AJ68" s="72">
        <f>COUNTIF($D$30:$AH$30,"Outro")</f>
        <v>0</v>
      </c>
      <c r="AK68" s="2" t="s">
        <v>9</v>
      </c>
      <c r="AL68" s="228"/>
    </row>
    <row r="69" spans="29:38" ht="18" customHeight="1" thickBot="1" x14ac:dyDescent="0.3">
      <c r="AJ69" s="73">
        <f>COUNTIF($D$30:$AH$30,"Vários")</f>
        <v>0</v>
      </c>
      <c r="AK69" s="91" t="s">
        <v>75</v>
      </c>
      <c r="AL69" s="229"/>
    </row>
    <row r="70" spans="29:38" ht="18" customHeight="1" x14ac:dyDescent="0.25">
      <c r="AJ70" s="81">
        <f>COUNTIF($D$31:$AH$31,"atletismo")</f>
        <v>0</v>
      </c>
      <c r="AK70" s="92" t="s">
        <v>53</v>
      </c>
      <c r="AL70" s="223" t="s">
        <v>52</v>
      </c>
    </row>
    <row r="71" spans="29:38" ht="18" customHeight="1" x14ac:dyDescent="0.25">
      <c r="AJ71" s="72">
        <f>COUNTIF($D$31:$AH$31,"natação")</f>
        <v>0</v>
      </c>
      <c r="AK71" s="10" t="s">
        <v>54</v>
      </c>
      <c r="AL71" s="223"/>
    </row>
    <row r="72" spans="29:38" ht="18" customHeight="1" x14ac:dyDescent="0.25">
      <c r="AJ72" s="72">
        <f>COUNTIF($D$31:$AH$31,"golfe")</f>
        <v>0</v>
      </c>
      <c r="AK72" s="10" t="s">
        <v>55</v>
      </c>
      <c r="AL72" s="223"/>
    </row>
    <row r="73" spans="29:38" ht="18" customHeight="1" x14ac:dyDescent="0.25">
      <c r="AJ73" s="72">
        <f>COUNTIF($D$31:$AH$31,"canoagem")</f>
        <v>0</v>
      </c>
      <c r="AK73" s="10" t="s">
        <v>56</v>
      </c>
      <c r="AL73" s="223"/>
    </row>
    <row r="74" spans="29:38" ht="18" customHeight="1" x14ac:dyDescent="0.25">
      <c r="AJ74" s="72">
        <f>COUNTIF($D$31:$AH$31,"remo")</f>
        <v>0</v>
      </c>
      <c r="AK74" s="10" t="s">
        <v>57</v>
      </c>
      <c r="AL74" s="223"/>
    </row>
    <row r="75" spans="29:38" ht="18" customHeight="1" x14ac:dyDescent="0.25">
      <c r="AJ75" s="72">
        <f>COUNTIF($D$31:$AH$31,"surfing")</f>
        <v>0</v>
      </c>
      <c r="AK75" s="10" t="s">
        <v>58</v>
      </c>
      <c r="AL75" s="223"/>
    </row>
    <row r="76" spans="29:38" ht="18" customHeight="1" x14ac:dyDescent="0.25">
      <c r="AC76" s="14"/>
      <c r="AJ76" s="72">
        <f>COUNTIF($D$31:$AH$31,"vela")</f>
        <v>0</v>
      </c>
      <c r="AK76" s="10" t="s">
        <v>59</v>
      </c>
      <c r="AL76" s="223"/>
    </row>
    <row r="77" spans="29:38" ht="18" customHeight="1" x14ac:dyDescent="0.25">
      <c r="AC77" s="14"/>
      <c r="AJ77" s="72">
        <f>COUNTIF($D$31:$AH$31,"atletismo")</f>
        <v>0</v>
      </c>
      <c r="AK77" s="10" t="s">
        <v>60</v>
      </c>
      <c r="AL77" s="223"/>
    </row>
    <row r="78" spans="29:38" ht="18" customHeight="1" x14ac:dyDescent="0.25">
      <c r="AC78" s="14"/>
      <c r="AJ78" s="72">
        <f>COUNTIF($D$31:$AH$31,"canoagem e surfing")</f>
        <v>4</v>
      </c>
      <c r="AK78" s="10" t="s">
        <v>61</v>
      </c>
      <c r="AL78" s="223"/>
    </row>
    <row r="79" spans="29:38" ht="18" customHeight="1" x14ac:dyDescent="0.25">
      <c r="AJ79" s="72">
        <f>COUNTIF($D$31:$AH$31,"canoagem e vela")</f>
        <v>0</v>
      </c>
      <c r="AK79" s="10" t="s">
        <v>62</v>
      </c>
      <c r="AL79" s="223"/>
    </row>
    <row r="80" spans="29:38" ht="18" customHeight="1" x14ac:dyDescent="0.25">
      <c r="AC80" s="61"/>
      <c r="AJ80" s="72">
        <f>COUNTIF($D$31:$AH$31,"remo e surfing")</f>
        <v>0</v>
      </c>
      <c r="AK80" s="10" t="s">
        <v>63</v>
      </c>
      <c r="AL80" s="223"/>
    </row>
    <row r="81" spans="29:38" ht="18" customHeight="1" x14ac:dyDescent="0.25">
      <c r="AC81" s="61"/>
      <c r="AJ81" s="72">
        <f>COUNTIF($D$31:$AH$31,"remo e vela")</f>
        <v>0</v>
      </c>
      <c r="AK81" s="10" t="s">
        <v>64</v>
      </c>
      <c r="AL81" s="223"/>
    </row>
    <row r="82" spans="29:38" ht="18" customHeight="1" x14ac:dyDescent="0.25">
      <c r="AC82" s="61"/>
      <c r="AJ82" s="72">
        <f>COUNTIF($D$31:$AH$31,"surfing e vela")</f>
        <v>0</v>
      </c>
      <c r="AK82" s="10" t="s">
        <v>65</v>
      </c>
      <c r="AL82" s="223"/>
    </row>
    <row r="83" spans="29:38" ht="18" customHeight="1" x14ac:dyDescent="0.25">
      <c r="AC83" s="61"/>
      <c r="AJ83" s="72">
        <f>COUNTIF($D$31:$AH$31,"canoagem, remo e surfing")</f>
        <v>1</v>
      </c>
      <c r="AK83" s="10" t="s">
        <v>66</v>
      </c>
      <c r="AL83" s="223"/>
    </row>
    <row r="84" spans="29:38" ht="18" customHeight="1" x14ac:dyDescent="0.25">
      <c r="AC84" s="61"/>
      <c r="AJ84" s="72">
        <f>COUNTIF($D$31:$AH$31,"canoagem, remo e vela")</f>
        <v>3</v>
      </c>
      <c r="AK84" s="10" t="s">
        <v>67</v>
      </c>
      <c r="AL84" s="223"/>
    </row>
    <row r="85" spans="29:38" ht="18" customHeight="1" x14ac:dyDescent="0.25">
      <c r="AC85" s="61"/>
      <c r="AJ85" s="72">
        <f>COUNTIF($D$31:$AH$31,"remo, surfing e vela")</f>
        <v>2</v>
      </c>
      <c r="AK85" s="10" t="s">
        <v>68</v>
      </c>
      <c r="AL85" s="223"/>
    </row>
    <row r="86" spans="29:38" ht="18" customHeight="1" thickBot="1" x14ac:dyDescent="0.3">
      <c r="AC86" s="61"/>
      <c r="AJ86" s="82">
        <f>COUNTIF($D$31:$AH$31,"canoagem, remo, surfing e vela")</f>
        <v>1</v>
      </c>
      <c r="AK86" s="93" t="s">
        <v>69</v>
      </c>
      <c r="AL86" s="223"/>
    </row>
    <row r="87" spans="29:38" ht="18" customHeight="1" x14ac:dyDescent="0.25">
      <c r="AJ87" s="25">
        <f>SUM(D32:AH32)</f>
        <v>44</v>
      </c>
      <c r="AK87" s="89" t="s">
        <v>233</v>
      </c>
      <c r="AL87" s="230" t="s">
        <v>20</v>
      </c>
    </row>
    <row r="88" spans="29:38" ht="18" customHeight="1" thickBot="1" x14ac:dyDescent="0.3">
      <c r="AJ88" s="90">
        <f>COUNTA(D34:AH41)</f>
        <v>44</v>
      </c>
      <c r="AK88" s="91" t="s">
        <v>237</v>
      </c>
      <c r="AL88" s="231"/>
    </row>
    <row r="89" spans="29:38" ht="18" customHeight="1" thickBot="1" x14ac:dyDescent="0.3">
      <c r="AJ89" s="98">
        <f>COUNTA(D32:AH32)</f>
        <v>11</v>
      </c>
      <c r="AK89" s="215" t="s">
        <v>51</v>
      </c>
      <c r="AL89" s="216"/>
    </row>
    <row r="90" spans="29:38" ht="18" customHeight="1" x14ac:dyDescent="0.25">
      <c r="AJ90" s="94">
        <f>AJ57/AJ89</f>
        <v>25.727272727272727</v>
      </c>
      <c r="AK90" s="95" t="s">
        <v>232</v>
      </c>
      <c r="AL90" s="62"/>
    </row>
    <row r="91" spans="29:38" ht="18" customHeight="1" x14ac:dyDescent="0.25">
      <c r="AJ91" s="55">
        <f>AJ88/AJ89</f>
        <v>4</v>
      </c>
      <c r="AK91" s="56" t="s">
        <v>235</v>
      </c>
      <c r="AL91" s="232"/>
    </row>
    <row r="92" spans="29:38" ht="18" customHeight="1" x14ac:dyDescent="0.25">
      <c r="AJ92" s="55">
        <f>AJ88/AJ89</f>
        <v>4</v>
      </c>
      <c r="AK92" s="57" t="s">
        <v>236</v>
      </c>
      <c r="AL92" s="232"/>
    </row>
    <row r="93" spans="29:38" ht="18" customHeight="1" x14ac:dyDescent="0.25">
      <c r="AJ93" s="55">
        <f>AJ57/AJ87</f>
        <v>6.4318181818181817</v>
      </c>
      <c r="AK93" s="56" t="s">
        <v>238</v>
      </c>
      <c r="AL93" s="62"/>
    </row>
  </sheetData>
  <mergeCells count="63">
    <mergeCell ref="A7:K7"/>
    <mergeCell ref="L7:N7"/>
    <mergeCell ref="O7:AB7"/>
    <mergeCell ref="AC7:AH7"/>
    <mergeCell ref="A5:AH5"/>
    <mergeCell ref="A6:K6"/>
    <mergeCell ref="L6:N6"/>
    <mergeCell ref="O6:AB6"/>
    <mergeCell ref="AC6:AH6"/>
    <mergeCell ref="A8:B9"/>
    <mergeCell ref="C8:C9"/>
    <mergeCell ref="D8:AH8"/>
    <mergeCell ref="AL8:AL12"/>
    <mergeCell ref="A10:A23"/>
    <mergeCell ref="B10:C10"/>
    <mergeCell ref="B11:C11"/>
    <mergeCell ref="B12:C12"/>
    <mergeCell ref="B13:C13"/>
    <mergeCell ref="AL13:AL14"/>
    <mergeCell ref="B14:C14"/>
    <mergeCell ref="B15:C15"/>
    <mergeCell ref="AL15:AL20"/>
    <mergeCell ref="B16:C16"/>
    <mergeCell ref="B17:C17"/>
    <mergeCell ref="B18:C18"/>
    <mergeCell ref="B19:C19"/>
    <mergeCell ref="B20:C20"/>
    <mergeCell ref="B21:C21"/>
    <mergeCell ref="AK21:AL21"/>
    <mergeCell ref="B22:C22"/>
    <mergeCell ref="AL22:AL24"/>
    <mergeCell ref="B23:C23"/>
    <mergeCell ref="D23:AH23"/>
    <mergeCell ref="A24:B24"/>
    <mergeCell ref="A25:A41"/>
    <mergeCell ref="B25:C25"/>
    <mergeCell ref="AL25:AL31"/>
    <mergeCell ref="B26:C26"/>
    <mergeCell ref="B27:C27"/>
    <mergeCell ref="B28:C28"/>
    <mergeCell ref="B29:C29"/>
    <mergeCell ref="B30:C30"/>
    <mergeCell ref="B31:C31"/>
    <mergeCell ref="B32:C32"/>
    <mergeCell ref="AL32:AL34"/>
    <mergeCell ref="B33:C33"/>
    <mergeCell ref="D33:AH33"/>
    <mergeCell ref="B34:C34"/>
    <mergeCell ref="B35:C35"/>
    <mergeCell ref="AL35:AL51"/>
    <mergeCell ref="B36:C36"/>
    <mergeCell ref="B37:C37"/>
    <mergeCell ref="B38:C38"/>
    <mergeCell ref="B39:C39"/>
    <mergeCell ref="AL87:AL88"/>
    <mergeCell ref="AK89:AL89"/>
    <mergeCell ref="AL91:AL92"/>
    <mergeCell ref="B40:C40"/>
    <mergeCell ref="B41:C41"/>
    <mergeCell ref="AL57:AL60"/>
    <mergeCell ref="AL61:AL66"/>
    <mergeCell ref="AL67:AL69"/>
    <mergeCell ref="AL70:AL86"/>
  </mergeCells>
  <conditionalFormatting sqref="D32:AH32">
    <cfRule type="containsBlanks" dxfId="6" priority="1">
      <formula>LEN(TRIM(D32))=0</formula>
    </cfRule>
  </conditionalFormatting>
  <pageMargins left="0.25" right="0.25" top="0.75" bottom="0.75" header="0.3" footer="0.3"/>
  <pageSetup paperSize="9" scale="46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60417" r:id="rId4">
          <objectPr defaultSize="0" autoPict="0" r:id="rId5">
            <anchor moveWithCells="1" sizeWithCells="1">
              <from>
                <xdr:col>28</xdr:col>
                <xdr:colOff>171450</xdr:colOff>
                <xdr:row>0</xdr:row>
                <xdr:rowOff>133350</xdr:rowOff>
              </from>
              <to>
                <xdr:col>32</xdr:col>
                <xdr:colOff>19050</xdr:colOff>
                <xdr:row>3</xdr:row>
                <xdr:rowOff>57150</xdr:rowOff>
              </to>
            </anchor>
          </objectPr>
        </oleObject>
      </mc:Choice>
      <mc:Fallback>
        <oleObject progId="Word.Picture.8" shapeId="60417" r:id="rId4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600-000000000000}">
          <x14:formula1>
            <xm:f>dados_1!$E$3:$E$19</xm:f>
          </x14:formula1>
          <xm:sqref>D21:AH21 D31:AH31</xm:sqref>
        </x14:dataValidation>
        <x14:dataValidation type="list" allowBlank="1" showInputMessage="1" showErrorMessage="1" xr:uid="{00000000-0002-0000-0600-000001000000}">
          <x14:formula1>
            <xm:f>dados_1!$B$26:$B$27</xm:f>
          </x14:formula1>
          <xm:sqref>D22:AH22</xm:sqref>
        </x14:dataValidation>
        <x14:dataValidation type="list" allowBlank="1" showInputMessage="1" showErrorMessage="1" xr:uid="{00000000-0002-0000-0600-000002000000}">
          <x14:formula1>
            <xm:f>dados_1!$B$22:$B$24</xm:f>
          </x14:formula1>
          <xm:sqref>D20:AH20</xm:sqref>
        </x14:dataValidation>
        <x14:dataValidation type="list" allowBlank="1" showInputMessage="1" showErrorMessage="1" xr:uid="{00000000-0002-0000-0600-000003000000}">
          <x14:formula1>
            <xm:f>dados_1!$B$13:$B$19</xm:f>
          </x14:formula1>
          <xm:sqref>D19:AH19</xm:sqref>
        </x14:dataValidation>
        <x14:dataValidation type="list" allowBlank="1" showInputMessage="1" showErrorMessage="1" xr:uid="{00000000-0002-0000-0600-000004000000}">
          <x14:formula1>
            <xm:f>dados_1!$B$9:$B$11</xm:f>
          </x14:formula1>
          <xm:sqref>D18:AH18 D30:AH30</xm:sqref>
        </x14:dataValidation>
        <x14:dataValidation type="list" allowBlank="1" showInputMessage="1" showErrorMessage="1" xr:uid="{00000000-0002-0000-0600-000005000000}">
          <x14:formula1>
            <xm:f>dados_1!$B$2:$B$7</xm:f>
          </x14:formula1>
          <xm:sqref>D17:AH17 D29:AH29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5:AL93"/>
  <sheetViews>
    <sheetView showGridLines="0" topLeftCell="A19" zoomScale="70" zoomScaleNormal="70" zoomScaleSheetLayoutView="70" workbookViewId="0">
      <selection activeCell="AF32" sqref="AF32"/>
    </sheetView>
  </sheetViews>
  <sheetFormatPr defaultColWidth="9.140625" defaultRowHeight="15" x14ac:dyDescent="0.25"/>
  <cols>
    <col min="1" max="1" width="6" style="8" customWidth="1"/>
    <col min="2" max="2" width="26.28515625" style="7" customWidth="1"/>
    <col min="3" max="3" width="4.5703125" style="7" customWidth="1"/>
    <col min="4" max="34" width="9.28515625" style="7" customWidth="1"/>
    <col min="35" max="35" width="7.28515625" style="6" bestFit="1" customWidth="1"/>
    <col min="36" max="36" width="8.28515625" style="21" bestFit="1" customWidth="1"/>
    <col min="37" max="37" width="54.5703125" style="21" bestFit="1" customWidth="1"/>
    <col min="38" max="38" width="21.42578125" style="21" bestFit="1" customWidth="1"/>
    <col min="39" max="16384" width="9.140625" style="7"/>
  </cols>
  <sheetData>
    <row r="5" spans="1:38" ht="30" customHeight="1" thickBot="1" x14ac:dyDescent="0.3">
      <c r="A5" s="248" t="s">
        <v>268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5"/>
      <c r="AJ5" s="1"/>
      <c r="AL5" s="1"/>
    </row>
    <row r="6" spans="1:38" ht="23.45" customHeight="1" thickBot="1" x14ac:dyDescent="0.3">
      <c r="A6" s="262" t="s">
        <v>88</v>
      </c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 t="s">
        <v>89</v>
      </c>
      <c r="M6" s="262"/>
      <c r="N6" s="262"/>
      <c r="O6" s="266" t="s">
        <v>239</v>
      </c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8"/>
      <c r="AC6" s="262" t="s">
        <v>52</v>
      </c>
      <c r="AD6" s="262"/>
      <c r="AE6" s="262"/>
      <c r="AF6" s="262"/>
      <c r="AG6" s="262"/>
      <c r="AH6" s="262"/>
      <c r="AI6" s="59"/>
      <c r="AJ6" s="59"/>
      <c r="AK6" s="104" t="s">
        <v>18</v>
      </c>
      <c r="AL6" s="1"/>
    </row>
    <row r="7" spans="1:38" ht="29.25" customHeight="1" thickBot="1" x14ac:dyDescent="0.3">
      <c r="A7" s="276" t="str">
        <f>set!A7</f>
        <v>Escolas de Vagos GEPE 118971 UO 161070</v>
      </c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>
        <f>set!L7</f>
        <v>0</v>
      </c>
      <c r="M7" s="276"/>
      <c r="N7" s="276"/>
      <c r="O7" s="277">
        <f>set!O7</f>
        <v>0</v>
      </c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9"/>
      <c r="AC7" s="280" t="str">
        <f>set!AC7</f>
        <v>canoagem, remo e vela</v>
      </c>
      <c r="AD7" s="280"/>
      <c r="AE7" s="280"/>
      <c r="AF7" s="280"/>
      <c r="AG7" s="280"/>
      <c r="AH7" s="280"/>
      <c r="AI7" s="60"/>
      <c r="AJ7" s="1"/>
      <c r="AK7" s="103" t="s">
        <v>5</v>
      </c>
    </row>
    <row r="8" spans="1:38" ht="36" customHeight="1" x14ac:dyDescent="0.25">
      <c r="A8" s="252" t="s">
        <v>24</v>
      </c>
      <c r="B8" s="253"/>
      <c r="C8" s="252" t="s">
        <v>70</v>
      </c>
      <c r="D8" s="273" t="s">
        <v>41</v>
      </c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5"/>
      <c r="AI8" s="9"/>
      <c r="AJ8" s="25">
        <f>SUM($D$10:$AH$10)</f>
        <v>51</v>
      </c>
      <c r="AK8" s="89" t="s">
        <v>80</v>
      </c>
      <c r="AL8" s="256" t="s">
        <v>34</v>
      </c>
    </row>
    <row r="9" spans="1:38" ht="25.5" customHeight="1" thickBot="1" x14ac:dyDescent="0.3">
      <c r="A9" s="254"/>
      <c r="B9" s="255"/>
      <c r="C9" s="254"/>
      <c r="D9" s="28">
        <v>1</v>
      </c>
      <c r="E9" s="28">
        <v>2</v>
      </c>
      <c r="F9" s="28">
        <v>3</v>
      </c>
      <c r="G9" s="28">
        <v>4</v>
      </c>
      <c r="H9" s="28">
        <v>5</v>
      </c>
      <c r="I9" s="28">
        <v>6</v>
      </c>
      <c r="J9" s="28">
        <v>7</v>
      </c>
      <c r="K9" s="28">
        <v>8</v>
      </c>
      <c r="L9" s="28">
        <v>9</v>
      </c>
      <c r="M9" s="28">
        <v>10</v>
      </c>
      <c r="N9" s="28">
        <v>11</v>
      </c>
      <c r="O9" s="28">
        <v>12</v>
      </c>
      <c r="P9" s="28">
        <v>13</v>
      </c>
      <c r="Q9" s="28">
        <v>14</v>
      </c>
      <c r="R9" s="28">
        <v>15</v>
      </c>
      <c r="S9" s="28">
        <v>16</v>
      </c>
      <c r="T9" s="28">
        <v>17</v>
      </c>
      <c r="U9" s="28">
        <v>18</v>
      </c>
      <c r="V9" s="28">
        <v>19</v>
      </c>
      <c r="W9" s="28">
        <v>20</v>
      </c>
      <c r="X9" s="28">
        <v>21</v>
      </c>
      <c r="Y9" s="28">
        <v>22</v>
      </c>
      <c r="Z9" s="28">
        <v>23</v>
      </c>
      <c r="AA9" s="28">
        <v>24</v>
      </c>
      <c r="AB9" s="28">
        <v>25</v>
      </c>
      <c r="AC9" s="28">
        <v>26</v>
      </c>
      <c r="AD9" s="28">
        <v>27</v>
      </c>
      <c r="AE9" s="28">
        <v>28</v>
      </c>
      <c r="AF9" s="28">
        <v>29</v>
      </c>
      <c r="AG9" s="28">
        <v>30</v>
      </c>
      <c r="AH9" s="28">
        <v>31</v>
      </c>
      <c r="AI9" s="11"/>
      <c r="AJ9" s="26">
        <f>SUM($D$11:$AH$11)</f>
        <v>0</v>
      </c>
      <c r="AK9" s="2" t="s">
        <v>81</v>
      </c>
      <c r="AL9" s="257"/>
    </row>
    <row r="10" spans="1:38" ht="24.95" customHeight="1" x14ac:dyDescent="0.25">
      <c r="A10" s="244" t="s">
        <v>5</v>
      </c>
      <c r="B10" s="251" t="s">
        <v>80</v>
      </c>
      <c r="C10" s="241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>
        <v>51</v>
      </c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2"/>
      <c r="AJ10" s="26">
        <f>SUM($D$12:$AH$12)</f>
        <v>51</v>
      </c>
      <c r="AK10" s="2" t="s">
        <v>82</v>
      </c>
      <c r="AL10" s="257"/>
    </row>
    <row r="11" spans="1:38" ht="24.95" customHeight="1" x14ac:dyDescent="0.25">
      <c r="A11" s="245"/>
      <c r="B11" s="239" t="s">
        <v>81</v>
      </c>
      <c r="C11" s="240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>
        <v>0</v>
      </c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12"/>
      <c r="AJ11" s="26">
        <f>SUM($D$13:$AH$13)</f>
        <v>0</v>
      </c>
      <c r="AK11" s="2" t="s">
        <v>84</v>
      </c>
      <c r="AL11" s="257"/>
    </row>
    <row r="12" spans="1:38" ht="24.95" customHeight="1" thickBot="1" x14ac:dyDescent="0.3">
      <c r="A12" s="245"/>
      <c r="B12" s="239" t="s">
        <v>82</v>
      </c>
      <c r="C12" s="240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>
        <v>51</v>
      </c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12"/>
      <c r="AJ12" s="90">
        <f>SUM($D$14:$AH$14)</f>
        <v>0</v>
      </c>
      <c r="AK12" s="91" t="s">
        <v>50</v>
      </c>
      <c r="AL12" s="258"/>
    </row>
    <row r="13" spans="1:38" ht="24.95" customHeight="1" x14ac:dyDescent="0.25">
      <c r="A13" s="245"/>
      <c r="B13" s="242" t="s">
        <v>84</v>
      </c>
      <c r="C13" s="242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>
        <v>0</v>
      </c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12"/>
      <c r="AJ13" s="96">
        <f>SUM($D$15:$AH$15)</f>
        <v>2</v>
      </c>
      <c r="AK13" s="63" t="s">
        <v>7</v>
      </c>
      <c r="AL13" s="249" t="s">
        <v>20</v>
      </c>
    </row>
    <row r="14" spans="1:38" ht="24.95" customHeight="1" thickBot="1" x14ac:dyDescent="0.3">
      <c r="A14" s="245"/>
      <c r="B14" s="239" t="s">
        <v>50</v>
      </c>
      <c r="C14" s="240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>
        <v>0</v>
      </c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12"/>
      <c r="AJ14" s="97">
        <f>SUM($D$16:$AH$16)</f>
        <v>2</v>
      </c>
      <c r="AK14" s="27" t="s">
        <v>19</v>
      </c>
      <c r="AL14" s="250"/>
    </row>
    <row r="15" spans="1:38" ht="24.95" customHeight="1" x14ac:dyDescent="0.25">
      <c r="A15" s="245"/>
      <c r="B15" s="242" t="s">
        <v>7</v>
      </c>
      <c r="C15" s="24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>
        <v>2</v>
      </c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12"/>
      <c r="AJ15" s="25">
        <f>COUNTIF($D$17:$AH$17,"1º ciclo")</f>
        <v>0</v>
      </c>
      <c r="AK15" s="89" t="s">
        <v>10</v>
      </c>
      <c r="AL15" s="256" t="s">
        <v>21</v>
      </c>
    </row>
    <row r="16" spans="1:38" ht="24.95" customHeight="1" x14ac:dyDescent="0.25">
      <c r="A16" s="245"/>
      <c r="B16" s="242" t="s">
        <v>229</v>
      </c>
      <c r="C16" s="242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>
        <v>2</v>
      </c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12"/>
      <c r="AJ16" s="26">
        <f>COUNTIF($D$17:$AH$17,"2º ciclo")</f>
        <v>0</v>
      </c>
      <c r="AK16" s="2" t="s">
        <v>11</v>
      </c>
      <c r="AL16" s="257"/>
    </row>
    <row r="17" spans="1:38" ht="24.95" customHeight="1" x14ac:dyDescent="0.25">
      <c r="A17" s="245"/>
      <c r="B17" s="242" t="s">
        <v>21</v>
      </c>
      <c r="C17" s="242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46</v>
      </c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12"/>
      <c r="AJ17" s="26">
        <f>COUNTIF($D$17:$AH$17,"3º ciclo")</f>
        <v>0</v>
      </c>
      <c r="AK17" s="2" t="s">
        <v>12</v>
      </c>
      <c r="AL17" s="257"/>
    </row>
    <row r="18" spans="1:38" ht="24.95" customHeight="1" x14ac:dyDescent="0.25">
      <c r="A18" s="245"/>
      <c r="B18" s="242" t="s">
        <v>6</v>
      </c>
      <c r="C18" s="242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 t="s">
        <v>16</v>
      </c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11"/>
      <c r="AJ18" s="26">
        <f>COUNTIF($D$17:$AH$17,"secundário")</f>
        <v>0</v>
      </c>
      <c r="AK18" s="2" t="s">
        <v>87</v>
      </c>
      <c r="AL18" s="257"/>
    </row>
    <row r="19" spans="1:38" ht="24.75" customHeight="1" x14ac:dyDescent="0.25">
      <c r="A19" s="245"/>
      <c r="B19" s="242" t="s">
        <v>32</v>
      </c>
      <c r="C19" s="242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 t="s">
        <v>16</v>
      </c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11"/>
      <c r="AJ19" s="26">
        <f>COUNTIF($D$17:$AH$17,"profissional")</f>
        <v>0</v>
      </c>
      <c r="AK19" s="2" t="s">
        <v>85</v>
      </c>
      <c r="AL19" s="257"/>
    </row>
    <row r="20" spans="1:38" ht="24.95" customHeight="1" thickBot="1" x14ac:dyDescent="0.3">
      <c r="A20" s="245"/>
      <c r="B20" s="239" t="s">
        <v>71</v>
      </c>
      <c r="C20" s="240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 t="s">
        <v>78</v>
      </c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11"/>
      <c r="AJ20" s="90">
        <f>COUNTIF($D$17:$AH$17,"vários")</f>
        <v>1</v>
      </c>
      <c r="AK20" s="91" t="s">
        <v>241</v>
      </c>
      <c r="AL20" s="258"/>
    </row>
    <row r="21" spans="1:38" ht="50.25" customHeight="1" thickBot="1" x14ac:dyDescent="0.3">
      <c r="A21" s="245"/>
      <c r="B21" s="239" t="s">
        <v>74</v>
      </c>
      <c r="C21" s="240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 t="s">
        <v>56</v>
      </c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11"/>
      <c r="AJ21" s="100">
        <f>COUNTA($D$15:$AH$15)</f>
        <v>1</v>
      </c>
      <c r="AK21" s="213" t="s">
        <v>22</v>
      </c>
      <c r="AL21" s="214"/>
    </row>
    <row r="22" spans="1:38" ht="24.95" customHeight="1" thickBot="1" x14ac:dyDescent="0.3">
      <c r="A22" s="245"/>
      <c r="B22" s="247" t="s">
        <v>37</v>
      </c>
      <c r="C22" s="2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 t="s">
        <v>39</v>
      </c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12"/>
      <c r="AJ22" s="25">
        <f>COUNTIF($D$18:$AH$18,"Sede")</f>
        <v>0</v>
      </c>
      <c r="AK22" s="89" t="s">
        <v>8</v>
      </c>
      <c r="AL22" s="225" t="s">
        <v>6</v>
      </c>
    </row>
    <row r="23" spans="1:38" ht="51" customHeight="1" x14ac:dyDescent="0.25">
      <c r="A23" s="245"/>
      <c r="B23" s="235" t="s">
        <v>49</v>
      </c>
      <c r="C23" s="236"/>
      <c r="D23" s="217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9"/>
      <c r="AI23" s="13"/>
      <c r="AJ23" s="26">
        <f>COUNTIF($D$18:$AH$18,"Outro")</f>
        <v>1</v>
      </c>
      <c r="AK23" s="2" t="s">
        <v>9</v>
      </c>
      <c r="AL23" s="224"/>
    </row>
    <row r="24" spans="1:38" ht="39" customHeight="1" thickBot="1" x14ac:dyDescent="0.3">
      <c r="A24" s="246" t="s">
        <v>24</v>
      </c>
      <c r="B24" s="246"/>
      <c r="C24" s="30" t="s">
        <v>70</v>
      </c>
      <c r="D24" s="28">
        <v>1</v>
      </c>
      <c r="E24" s="28">
        <v>2</v>
      </c>
      <c r="F24" s="28">
        <v>3</v>
      </c>
      <c r="G24" s="28">
        <v>4</v>
      </c>
      <c r="H24" s="28">
        <v>5</v>
      </c>
      <c r="I24" s="28">
        <v>6</v>
      </c>
      <c r="J24" s="28">
        <v>7</v>
      </c>
      <c r="K24" s="28">
        <v>8</v>
      </c>
      <c r="L24" s="28">
        <v>9</v>
      </c>
      <c r="M24" s="28">
        <v>10</v>
      </c>
      <c r="N24" s="28">
        <v>11</v>
      </c>
      <c r="O24" s="28">
        <v>12</v>
      </c>
      <c r="P24" s="28">
        <v>13</v>
      </c>
      <c r="Q24" s="28">
        <v>14</v>
      </c>
      <c r="R24" s="28">
        <v>15</v>
      </c>
      <c r="S24" s="28">
        <v>16</v>
      </c>
      <c r="T24" s="28">
        <v>17</v>
      </c>
      <c r="U24" s="28">
        <v>18</v>
      </c>
      <c r="V24" s="28">
        <v>19</v>
      </c>
      <c r="W24" s="28">
        <v>20</v>
      </c>
      <c r="X24" s="28">
        <v>21</v>
      </c>
      <c r="Y24" s="28">
        <v>22</v>
      </c>
      <c r="Z24" s="28">
        <v>23</v>
      </c>
      <c r="AA24" s="28">
        <v>24</v>
      </c>
      <c r="AB24" s="28">
        <v>25</v>
      </c>
      <c r="AC24" s="28">
        <v>26</v>
      </c>
      <c r="AD24" s="28">
        <v>27</v>
      </c>
      <c r="AE24" s="28">
        <v>28</v>
      </c>
      <c r="AF24" s="28">
        <v>29</v>
      </c>
      <c r="AG24" s="28">
        <v>30</v>
      </c>
      <c r="AH24" s="28">
        <v>31</v>
      </c>
      <c r="AI24" s="12"/>
      <c r="AJ24" s="90">
        <f>COUNTIF($D$18:$AH$18,"Vários")</f>
        <v>0</v>
      </c>
      <c r="AK24" s="91" t="s">
        <v>75</v>
      </c>
      <c r="AL24" s="226"/>
    </row>
    <row r="25" spans="1:38" ht="25.5" customHeight="1" x14ac:dyDescent="0.25">
      <c r="A25" s="243" t="s">
        <v>23</v>
      </c>
      <c r="B25" s="241" t="s">
        <v>80</v>
      </c>
      <c r="C25" s="241"/>
      <c r="D25" s="142">
        <v>28</v>
      </c>
      <c r="E25" s="142"/>
      <c r="F25" s="142"/>
      <c r="G25" s="142">
        <v>15</v>
      </c>
      <c r="H25" s="142">
        <v>23</v>
      </c>
      <c r="I25" s="142"/>
      <c r="J25" s="142"/>
      <c r="K25" s="142">
        <v>26</v>
      </c>
      <c r="L25" s="142"/>
      <c r="M25" s="142"/>
      <c r="N25" s="142">
        <v>17</v>
      </c>
      <c r="O25" s="142">
        <v>23</v>
      </c>
      <c r="P25" s="142"/>
      <c r="Q25" s="142"/>
      <c r="R25" s="142">
        <v>24</v>
      </c>
      <c r="S25" s="142"/>
      <c r="T25" s="142"/>
      <c r="U25" s="142">
        <v>14</v>
      </c>
      <c r="V25" s="142">
        <v>22</v>
      </c>
      <c r="W25" s="142"/>
      <c r="X25" s="142"/>
      <c r="Y25" s="142">
        <v>25</v>
      </c>
      <c r="Z25" s="142"/>
      <c r="AA25" s="142"/>
      <c r="AB25" s="142">
        <v>15</v>
      </c>
      <c r="AC25" s="142">
        <v>20</v>
      </c>
      <c r="AD25" s="142"/>
      <c r="AE25" s="142"/>
      <c r="AF25" s="142">
        <v>27</v>
      </c>
      <c r="AG25" s="142"/>
      <c r="AH25" s="142"/>
      <c r="AI25" s="12"/>
      <c r="AJ25" s="96">
        <f>COUNTIF($D$19:$AH$19,"V. Estudo")</f>
        <v>0</v>
      </c>
      <c r="AK25" s="77" t="s">
        <v>13</v>
      </c>
      <c r="AL25" s="221" t="s">
        <v>17</v>
      </c>
    </row>
    <row r="26" spans="1:38" ht="25.5" customHeight="1" x14ac:dyDescent="0.25">
      <c r="A26" s="243"/>
      <c r="B26" s="239" t="s">
        <v>81</v>
      </c>
      <c r="C26" s="240"/>
      <c r="D26" s="16">
        <v>14</v>
      </c>
      <c r="E26" s="16"/>
      <c r="F26" s="16"/>
      <c r="G26" s="16">
        <v>6</v>
      </c>
      <c r="H26" s="16">
        <v>9</v>
      </c>
      <c r="I26" s="16"/>
      <c r="J26" s="16"/>
      <c r="K26" s="16">
        <v>14</v>
      </c>
      <c r="L26" s="16"/>
      <c r="M26" s="16"/>
      <c r="N26" s="16">
        <v>7</v>
      </c>
      <c r="O26" s="16">
        <v>11</v>
      </c>
      <c r="P26" s="16"/>
      <c r="Q26" s="16"/>
      <c r="R26" s="16">
        <v>11</v>
      </c>
      <c r="S26" s="16"/>
      <c r="T26" s="16"/>
      <c r="U26" s="16">
        <v>8</v>
      </c>
      <c r="V26" s="16">
        <v>10</v>
      </c>
      <c r="W26" s="16"/>
      <c r="X26" s="16"/>
      <c r="Y26" s="16">
        <v>13</v>
      </c>
      <c r="Z26" s="16"/>
      <c r="AA26" s="16"/>
      <c r="AB26" s="16">
        <v>8</v>
      </c>
      <c r="AC26" s="16">
        <v>10</v>
      </c>
      <c r="AD26" s="16"/>
      <c r="AE26" s="16"/>
      <c r="AF26" s="16">
        <v>14</v>
      </c>
      <c r="AG26" s="16"/>
      <c r="AH26" s="16"/>
      <c r="AI26" s="12"/>
      <c r="AJ26" s="26">
        <f>COUNTIF($D$19:$AH$19,"Curso profissional")</f>
        <v>0</v>
      </c>
      <c r="AK26" s="3" t="s">
        <v>14</v>
      </c>
      <c r="AL26" s="221"/>
    </row>
    <row r="27" spans="1:38" ht="25.5" customHeight="1" x14ac:dyDescent="0.25">
      <c r="A27" s="243"/>
      <c r="B27" s="239" t="s">
        <v>82</v>
      </c>
      <c r="C27" s="240"/>
      <c r="D27" s="16">
        <v>14</v>
      </c>
      <c r="E27" s="16"/>
      <c r="F27" s="16"/>
      <c r="G27" s="16">
        <v>9</v>
      </c>
      <c r="H27" s="16">
        <v>14</v>
      </c>
      <c r="I27" s="16"/>
      <c r="J27" s="16"/>
      <c r="K27" s="16">
        <v>12</v>
      </c>
      <c r="L27" s="16"/>
      <c r="M27" s="16"/>
      <c r="N27" s="16">
        <v>10</v>
      </c>
      <c r="O27" s="16">
        <v>12</v>
      </c>
      <c r="P27" s="16"/>
      <c r="Q27" s="16"/>
      <c r="R27" s="16">
        <v>13</v>
      </c>
      <c r="S27" s="16"/>
      <c r="T27" s="16"/>
      <c r="U27" s="16">
        <v>6</v>
      </c>
      <c r="V27" s="16">
        <v>12</v>
      </c>
      <c r="W27" s="16"/>
      <c r="X27" s="16"/>
      <c r="Y27" s="16">
        <v>12</v>
      </c>
      <c r="Z27" s="16"/>
      <c r="AA27" s="16"/>
      <c r="AB27" s="16">
        <v>7</v>
      </c>
      <c r="AC27" s="16">
        <v>10</v>
      </c>
      <c r="AD27" s="16"/>
      <c r="AE27" s="16"/>
      <c r="AF27" s="16">
        <v>13</v>
      </c>
      <c r="AG27" s="16"/>
      <c r="AH27" s="16"/>
      <c r="AI27" s="12"/>
      <c r="AJ27" s="26">
        <f>COUNTIF($D$19:$AH$19,"Currículo Ed. Fís.")</f>
        <v>0</v>
      </c>
      <c r="AK27" s="3" t="s">
        <v>15</v>
      </c>
      <c r="AL27" s="221"/>
    </row>
    <row r="28" spans="1:38" ht="24.95" customHeight="1" x14ac:dyDescent="0.25">
      <c r="A28" s="243"/>
      <c r="B28" s="242" t="s">
        <v>84</v>
      </c>
      <c r="C28" s="242"/>
      <c r="D28" s="17">
        <v>1</v>
      </c>
      <c r="E28" s="17"/>
      <c r="F28" s="17"/>
      <c r="G28" s="17">
        <v>0</v>
      </c>
      <c r="H28" s="17">
        <v>0</v>
      </c>
      <c r="I28" s="17"/>
      <c r="J28" s="17"/>
      <c r="K28" s="17">
        <v>1</v>
      </c>
      <c r="L28" s="17"/>
      <c r="M28" s="17"/>
      <c r="N28" s="17">
        <v>0</v>
      </c>
      <c r="O28" s="17">
        <v>0</v>
      </c>
      <c r="P28" s="17"/>
      <c r="Q28" s="17"/>
      <c r="R28" s="17">
        <v>1</v>
      </c>
      <c r="S28" s="17"/>
      <c r="T28" s="17"/>
      <c r="U28" s="17">
        <v>0</v>
      </c>
      <c r="V28" s="17">
        <v>0</v>
      </c>
      <c r="W28" s="17"/>
      <c r="X28" s="17"/>
      <c r="Y28" s="17">
        <v>0</v>
      </c>
      <c r="Z28" s="17"/>
      <c r="AA28" s="17"/>
      <c r="AB28" s="17">
        <v>0</v>
      </c>
      <c r="AC28" s="17">
        <v>0</v>
      </c>
      <c r="AD28" s="17"/>
      <c r="AE28" s="17"/>
      <c r="AF28" s="17">
        <v>1</v>
      </c>
      <c r="AG28" s="17"/>
      <c r="AH28" s="17"/>
      <c r="AI28" s="12"/>
      <c r="AJ28" s="26">
        <f>COUNTIF($D$19:$AH$19,"Flexib. Curricular")</f>
        <v>0</v>
      </c>
      <c r="AK28" s="3" t="s">
        <v>47</v>
      </c>
      <c r="AL28" s="221"/>
    </row>
    <row r="29" spans="1:38" ht="24.95" customHeight="1" x14ac:dyDescent="0.25">
      <c r="A29" s="243"/>
      <c r="B29" s="242" t="s">
        <v>21</v>
      </c>
      <c r="C29" s="242"/>
      <c r="D29" s="17" t="s">
        <v>25</v>
      </c>
      <c r="E29" s="17"/>
      <c r="F29" s="17"/>
      <c r="G29" s="17" t="s">
        <v>46</v>
      </c>
      <c r="H29" s="17" t="s">
        <v>46</v>
      </c>
      <c r="I29" s="17"/>
      <c r="J29" s="17"/>
      <c r="K29" s="17" t="s">
        <v>25</v>
      </c>
      <c r="L29" s="17"/>
      <c r="M29" s="17"/>
      <c r="N29" s="17" t="s">
        <v>46</v>
      </c>
      <c r="O29" s="17" t="s">
        <v>46</v>
      </c>
      <c r="P29" s="17"/>
      <c r="Q29" s="17"/>
      <c r="R29" s="17" t="s">
        <v>25</v>
      </c>
      <c r="S29" s="17"/>
      <c r="T29" s="17"/>
      <c r="U29" s="17" t="s">
        <v>46</v>
      </c>
      <c r="V29" s="17" t="s">
        <v>46</v>
      </c>
      <c r="W29" s="17"/>
      <c r="X29" s="17"/>
      <c r="Y29" s="17" t="s">
        <v>25</v>
      </c>
      <c r="Z29" s="17"/>
      <c r="AA29" s="17"/>
      <c r="AB29" s="17" t="s">
        <v>46</v>
      </c>
      <c r="AC29" s="17" t="s">
        <v>46</v>
      </c>
      <c r="AD29" s="17"/>
      <c r="AE29" s="17"/>
      <c r="AF29" s="17" t="s">
        <v>46</v>
      </c>
      <c r="AG29" s="17"/>
      <c r="AH29" s="17"/>
      <c r="AI29" s="12"/>
      <c r="AJ29" s="26">
        <f>COUNTIF($D$19:$AH$19,"Ação Formação")</f>
        <v>0</v>
      </c>
      <c r="AK29" s="3" t="s">
        <v>40</v>
      </c>
      <c r="AL29" s="221"/>
    </row>
    <row r="30" spans="1:38" ht="24.95" customHeight="1" x14ac:dyDescent="0.25">
      <c r="A30" s="243"/>
      <c r="B30" s="247" t="s">
        <v>33</v>
      </c>
      <c r="C30" s="247"/>
      <c r="D30" s="18" t="s">
        <v>29</v>
      </c>
      <c r="E30" s="18"/>
      <c r="F30" s="18"/>
      <c r="G30" s="18" t="s">
        <v>29</v>
      </c>
      <c r="H30" s="18" t="s">
        <v>29</v>
      </c>
      <c r="I30" s="18"/>
      <c r="J30" s="18"/>
      <c r="K30" s="18" t="s">
        <v>29</v>
      </c>
      <c r="L30" s="18"/>
      <c r="M30" s="18"/>
      <c r="N30" s="18" t="s">
        <v>29</v>
      </c>
      <c r="O30" s="18" t="s">
        <v>29</v>
      </c>
      <c r="P30" s="18"/>
      <c r="Q30" s="18"/>
      <c r="R30" s="18" t="s">
        <v>29</v>
      </c>
      <c r="S30" s="18"/>
      <c r="T30" s="18"/>
      <c r="U30" s="18" t="s">
        <v>29</v>
      </c>
      <c r="V30" s="18" t="s">
        <v>29</v>
      </c>
      <c r="W30" s="18"/>
      <c r="X30" s="18"/>
      <c r="Y30" s="18" t="s">
        <v>29</v>
      </c>
      <c r="Z30" s="18"/>
      <c r="AA30" s="18"/>
      <c r="AB30" s="18" t="s">
        <v>29</v>
      </c>
      <c r="AC30" s="18" t="s">
        <v>29</v>
      </c>
      <c r="AD30" s="18"/>
      <c r="AE30" s="18"/>
      <c r="AF30" s="18" t="s">
        <v>29</v>
      </c>
      <c r="AG30" s="18"/>
      <c r="AH30" s="18"/>
      <c r="AI30" s="12"/>
      <c r="AJ30" s="26">
        <f>COUNTIF($D$19:$AH$19,"Tutoria")</f>
        <v>0</v>
      </c>
      <c r="AK30" s="3" t="s">
        <v>79</v>
      </c>
      <c r="AL30" s="221"/>
    </row>
    <row r="31" spans="1:38" ht="24.95" customHeight="1" thickBot="1" x14ac:dyDescent="0.3">
      <c r="A31" s="243"/>
      <c r="B31" s="239" t="s">
        <v>74</v>
      </c>
      <c r="C31" s="240"/>
      <c r="D31" s="18" t="s">
        <v>69</v>
      </c>
      <c r="E31" s="18"/>
      <c r="F31" s="18"/>
      <c r="G31" s="18" t="s">
        <v>69</v>
      </c>
      <c r="H31" s="18" t="s">
        <v>67</v>
      </c>
      <c r="I31" s="18"/>
      <c r="J31" s="18"/>
      <c r="K31" s="18" t="s">
        <v>66</v>
      </c>
      <c r="L31" s="18"/>
      <c r="M31" s="18"/>
      <c r="N31" s="18" t="s">
        <v>65</v>
      </c>
      <c r="O31" s="18" t="s">
        <v>67</v>
      </c>
      <c r="P31" s="18"/>
      <c r="Q31" s="18"/>
      <c r="R31" s="18" t="s">
        <v>62</v>
      </c>
      <c r="S31" s="18"/>
      <c r="T31" s="18"/>
      <c r="U31" s="18" t="s">
        <v>69</v>
      </c>
      <c r="V31" s="18" t="s">
        <v>68</v>
      </c>
      <c r="W31" s="18"/>
      <c r="X31" s="18"/>
      <c r="Y31" s="18" t="s">
        <v>67</v>
      </c>
      <c r="Z31" s="18"/>
      <c r="AA31" s="18"/>
      <c r="AB31" s="18" t="s">
        <v>68</v>
      </c>
      <c r="AC31" s="18" t="s">
        <v>68</v>
      </c>
      <c r="AD31" s="18"/>
      <c r="AE31" s="18"/>
      <c r="AF31" s="18" t="s">
        <v>68</v>
      </c>
      <c r="AG31" s="18"/>
      <c r="AH31" s="18"/>
      <c r="AI31" s="12"/>
      <c r="AJ31" s="97">
        <f>COUNTIF($D$19:$AH$19,"Outro")</f>
        <v>1</v>
      </c>
      <c r="AK31" s="78" t="s">
        <v>16</v>
      </c>
      <c r="AL31" s="221"/>
    </row>
    <row r="32" spans="1:38" ht="24.95" customHeight="1" x14ac:dyDescent="0.25">
      <c r="A32" s="243"/>
      <c r="B32" s="237" t="s">
        <v>234</v>
      </c>
      <c r="C32" s="238"/>
      <c r="D32" s="18">
        <v>4</v>
      </c>
      <c r="E32" s="18"/>
      <c r="F32" s="18"/>
      <c r="G32" s="18">
        <v>3</v>
      </c>
      <c r="H32" s="18">
        <v>6</v>
      </c>
      <c r="I32" s="18"/>
      <c r="J32" s="18"/>
      <c r="K32" s="18">
        <v>4</v>
      </c>
      <c r="L32" s="18"/>
      <c r="M32" s="18"/>
      <c r="N32" s="18">
        <v>3</v>
      </c>
      <c r="O32" s="18">
        <v>6</v>
      </c>
      <c r="P32" s="18"/>
      <c r="Q32" s="18"/>
      <c r="R32" s="18">
        <v>4</v>
      </c>
      <c r="S32" s="18"/>
      <c r="T32" s="18"/>
      <c r="U32" s="18">
        <v>3</v>
      </c>
      <c r="V32" s="18">
        <v>6</v>
      </c>
      <c r="W32" s="18"/>
      <c r="X32" s="18"/>
      <c r="Y32" s="18">
        <v>4</v>
      </c>
      <c r="Z32" s="18"/>
      <c r="AA32" s="18"/>
      <c r="AB32" s="18">
        <v>3</v>
      </c>
      <c r="AC32" s="18">
        <v>6</v>
      </c>
      <c r="AD32" s="18"/>
      <c r="AE32" s="18"/>
      <c r="AF32" s="18">
        <v>4</v>
      </c>
      <c r="AG32" s="18"/>
      <c r="AH32" s="18"/>
      <c r="AI32" s="12"/>
      <c r="AJ32" s="25">
        <f>COUNTIF($D$20:$AH$20,"Manhã")</f>
        <v>0</v>
      </c>
      <c r="AK32" s="89" t="s">
        <v>76</v>
      </c>
      <c r="AL32" s="220" t="s">
        <v>71</v>
      </c>
    </row>
    <row r="33" spans="1:38" ht="31.5" customHeight="1" x14ac:dyDescent="0.25">
      <c r="A33" s="243"/>
      <c r="B33" s="241" t="s">
        <v>36</v>
      </c>
      <c r="C33" s="241"/>
      <c r="D33" s="234" t="s">
        <v>35</v>
      </c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A33" s="234"/>
      <c r="AB33" s="234"/>
      <c r="AC33" s="234"/>
      <c r="AD33" s="234"/>
      <c r="AE33" s="234"/>
      <c r="AF33" s="234"/>
      <c r="AG33" s="234"/>
      <c r="AH33" s="234"/>
      <c r="AI33" s="12"/>
      <c r="AJ33" s="26">
        <f>COUNTIF($D$20:$AH$20,"Tarde")</f>
        <v>0</v>
      </c>
      <c r="AK33" s="2" t="s">
        <v>77</v>
      </c>
      <c r="AL33" s="221"/>
    </row>
    <row r="34" spans="1:38" ht="24.95" customHeight="1" thickBot="1" x14ac:dyDescent="0.3">
      <c r="A34" s="243"/>
      <c r="B34" s="233" t="s">
        <v>274</v>
      </c>
      <c r="C34" s="233"/>
      <c r="D34" s="16" t="s">
        <v>279</v>
      </c>
      <c r="E34" s="29"/>
      <c r="F34" s="29"/>
      <c r="G34" s="29"/>
      <c r="H34" s="29" t="s">
        <v>279</v>
      </c>
      <c r="I34" s="29"/>
      <c r="J34" s="29"/>
      <c r="K34" s="29" t="s">
        <v>279</v>
      </c>
      <c r="L34" s="29"/>
      <c r="M34" s="29"/>
      <c r="N34" s="29"/>
      <c r="O34" s="29" t="s">
        <v>279</v>
      </c>
      <c r="P34" s="29"/>
      <c r="Q34" s="29"/>
      <c r="R34" s="29" t="s">
        <v>279</v>
      </c>
      <c r="S34" s="29"/>
      <c r="T34" s="29"/>
      <c r="U34" s="29"/>
      <c r="V34" s="29" t="s">
        <v>279</v>
      </c>
      <c r="W34" s="29"/>
      <c r="X34" s="29"/>
      <c r="Y34" s="29" t="s">
        <v>279</v>
      </c>
      <c r="Z34" s="29"/>
      <c r="AA34" s="29"/>
      <c r="AB34" s="29"/>
      <c r="AC34" s="29" t="s">
        <v>279</v>
      </c>
      <c r="AD34" s="29"/>
      <c r="AE34" s="29"/>
      <c r="AF34" s="29" t="s">
        <v>279</v>
      </c>
      <c r="AG34" s="29"/>
      <c r="AH34" s="29"/>
      <c r="AI34" s="11"/>
      <c r="AJ34" s="90">
        <f>COUNTIF($D$20:$AH$20,"Todo o dia")</f>
        <v>1</v>
      </c>
      <c r="AK34" s="91" t="s">
        <v>78</v>
      </c>
      <c r="AL34" s="222"/>
    </row>
    <row r="35" spans="1:38" ht="24.95" customHeight="1" x14ac:dyDescent="0.25">
      <c r="A35" s="243"/>
      <c r="B35" s="233" t="s">
        <v>276</v>
      </c>
      <c r="C35" s="233"/>
      <c r="D35" s="19"/>
      <c r="E35" s="19"/>
      <c r="F35" s="19"/>
      <c r="G35" s="19"/>
      <c r="H35" s="19" t="s">
        <v>279</v>
      </c>
      <c r="I35" s="19"/>
      <c r="J35" s="19"/>
      <c r="K35" s="19"/>
      <c r="L35" s="19"/>
      <c r="M35" s="19"/>
      <c r="N35" s="19"/>
      <c r="O35" s="19" t="s">
        <v>279</v>
      </c>
      <c r="P35" s="19"/>
      <c r="Q35" s="19"/>
      <c r="R35" s="19"/>
      <c r="S35" s="19"/>
      <c r="T35" s="19"/>
      <c r="U35" s="19"/>
      <c r="V35" s="19" t="s">
        <v>279</v>
      </c>
      <c r="W35" s="19"/>
      <c r="X35" s="19"/>
      <c r="Y35" s="19"/>
      <c r="Z35" s="19"/>
      <c r="AA35" s="19"/>
      <c r="AB35" s="19"/>
      <c r="AC35" s="19" t="s">
        <v>279</v>
      </c>
      <c r="AD35" s="19"/>
      <c r="AE35" s="19"/>
      <c r="AF35" s="19"/>
      <c r="AG35" s="19"/>
      <c r="AH35" s="19"/>
      <c r="AI35" s="12"/>
      <c r="AJ35" s="81">
        <f>COUNTIF($D$21:$AH$21,"atletismo")</f>
        <v>0</v>
      </c>
      <c r="AK35" s="92" t="s">
        <v>53</v>
      </c>
      <c r="AL35" s="223" t="s">
        <v>52</v>
      </c>
    </row>
    <row r="36" spans="1:38" ht="24.95" customHeight="1" x14ac:dyDescent="0.25">
      <c r="A36" s="243"/>
      <c r="B36" s="233" t="s">
        <v>278</v>
      </c>
      <c r="C36" s="233"/>
      <c r="D36" s="20"/>
      <c r="E36" s="20"/>
      <c r="F36" s="20"/>
      <c r="G36" s="20" t="s">
        <v>279</v>
      </c>
      <c r="H36" s="20" t="s">
        <v>279</v>
      </c>
      <c r="I36" s="20"/>
      <c r="J36" s="20"/>
      <c r="K36" s="20"/>
      <c r="L36" s="20"/>
      <c r="M36" s="20"/>
      <c r="N36" s="20" t="s">
        <v>279</v>
      </c>
      <c r="O36" s="20" t="s">
        <v>279</v>
      </c>
      <c r="P36" s="20"/>
      <c r="Q36" s="20"/>
      <c r="R36" s="20"/>
      <c r="S36" s="20"/>
      <c r="T36" s="20"/>
      <c r="U36" s="20" t="s">
        <v>279</v>
      </c>
      <c r="V36" s="20" t="s">
        <v>279</v>
      </c>
      <c r="W36" s="20"/>
      <c r="X36" s="20"/>
      <c r="Y36" s="20"/>
      <c r="Z36" s="20"/>
      <c r="AA36" s="20"/>
      <c r="AB36" s="20" t="s">
        <v>279</v>
      </c>
      <c r="AC36" s="20" t="s">
        <v>279</v>
      </c>
      <c r="AD36" s="20"/>
      <c r="AE36" s="20"/>
      <c r="AF36" s="20"/>
      <c r="AG36" s="20"/>
      <c r="AH36" s="20"/>
      <c r="AI36" s="12"/>
      <c r="AJ36" s="72">
        <f>COUNTIF($D$21:$AH$21,"natação")</f>
        <v>0</v>
      </c>
      <c r="AK36" s="10" t="s">
        <v>54</v>
      </c>
      <c r="AL36" s="223"/>
    </row>
    <row r="37" spans="1:38" ht="24.95" customHeight="1" x14ac:dyDescent="0.25">
      <c r="A37" s="243"/>
      <c r="B37" s="233" t="s">
        <v>290</v>
      </c>
      <c r="C37" s="233"/>
      <c r="D37" s="19"/>
      <c r="E37" s="19"/>
      <c r="F37" s="19"/>
      <c r="G37" s="19" t="s">
        <v>279</v>
      </c>
      <c r="H37" s="19" t="s">
        <v>279</v>
      </c>
      <c r="I37" s="19"/>
      <c r="J37" s="19"/>
      <c r="K37" s="19"/>
      <c r="L37" s="19"/>
      <c r="M37" s="19"/>
      <c r="N37" s="19" t="s">
        <v>279</v>
      </c>
      <c r="O37" s="19" t="s">
        <v>279</v>
      </c>
      <c r="P37" s="19"/>
      <c r="Q37" s="19"/>
      <c r="R37" s="19"/>
      <c r="S37" s="19"/>
      <c r="T37" s="19"/>
      <c r="U37" s="19" t="s">
        <v>279</v>
      </c>
      <c r="V37" s="19" t="s">
        <v>279</v>
      </c>
      <c r="W37" s="19"/>
      <c r="X37" s="19"/>
      <c r="Y37" s="19"/>
      <c r="Z37" s="19"/>
      <c r="AA37" s="19"/>
      <c r="AB37" s="19" t="s">
        <v>279</v>
      </c>
      <c r="AC37" s="19" t="s">
        <v>279</v>
      </c>
      <c r="AD37" s="19"/>
      <c r="AE37" s="19"/>
      <c r="AF37" s="19"/>
      <c r="AG37" s="19"/>
      <c r="AH37" s="19"/>
      <c r="AI37" s="12"/>
      <c r="AJ37" s="72">
        <f>COUNTIF($D$21:$AH$21,"golfe")</f>
        <v>0</v>
      </c>
      <c r="AK37" s="10" t="s">
        <v>55</v>
      </c>
      <c r="AL37" s="223"/>
    </row>
    <row r="38" spans="1:38" ht="24.95" customHeight="1" x14ac:dyDescent="0.25">
      <c r="A38" s="243"/>
      <c r="B38" s="233" t="s">
        <v>287</v>
      </c>
      <c r="C38" s="233"/>
      <c r="D38" s="19" t="s">
        <v>279</v>
      </c>
      <c r="E38" s="19"/>
      <c r="F38" s="19"/>
      <c r="G38" s="19"/>
      <c r="H38" s="19"/>
      <c r="I38" s="19"/>
      <c r="J38" s="19"/>
      <c r="K38" s="19" t="s">
        <v>279</v>
      </c>
      <c r="L38" s="19"/>
      <c r="M38" s="19"/>
      <c r="N38" s="19"/>
      <c r="O38" s="19"/>
      <c r="P38" s="19"/>
      <c r="Q38" s="19"/>
      <c r="R38" s="19" t="s">
        <v>279</v>
      </c>
      <c r="S38" s="19"/>
      <c r="T38" s="19"/>
      <c r="U38" s="19"/>
      <c r="V38" s="19"/>
      <c r="W38" s="19"/>
      <c r="X38" s="19"/>
      <c r="Y38" s="19" t="s">
        <v>279</v>
      </c>
      <c r="Z38" s="19"/>
      <c r="AA38" s="19"/>
      <c r="AB38" s="19"/>
      <c r="AC38" s="19"/>
      <c r="AD38" s="19"/>
      <c r="AE38" s="19"/>
      <c r="AF38" s="19" t="s">
        <v>279</v>
      </c>
      <c r="AG38" s="19"/>
      <c r="AH38" s="19"/>
      <c r="AI38" s="12"/>
      <c r="AJ38" s="72">
        <f>COUNTIF($D$21:$AH$21,"canoagem")</f>
        <v>1</v>
      </c>
      <c r="AK38" s="10" t="s">
        <v>56</v>
      </c>
      <c r="AL38" s="223"/>
    </row>
    <row r="39" spans="1:38" ht="24.95" customHeight="1" x14ac:dyDescent="0.25">
      <c r="A39" s="243"/>
      <c r="B39" s="233" t="s">
        <v>291</v>
      </c>
      <c r="C39" s="233"/>
      <c r="D39" s="20" t="s">
        <v>279</v>
      </c>
      <c r="E39" s="20"/>
      <c r="F39" s="20"/>
      <c r="G39" s="20"/>
      <c r="H39" s="20"/>
      <c r="I39" s="20"/>
      <c r="J39" s="20"/>
      <c r="K39" s="20" t="s">
        <v>279</v>
      </c>
      <c r="L39" s="20"/>
      <c r="M39" s="20"/>
      <c r="N39" s="20"/>
      <c r="O39" s="20"/>
      <c r="P39" s="20"/>
      <c r="Q39" s="20"/>
      <c r="R39" s="20" t="s">
        <v>279</v>
      </c>
      <c r="S39" s="20"/>
      <c r="T39" s="20"/>
      <c r="U39" s="20"/>
      <c r="V39" s="20"/>
      <c r="W39" s="20"/>
      <c r="X39" s="20"/>
      <c r="Y39" s="20" t="s">
        <v>279</v>
      </c>
      <c r="Z39" s="20"/>
      <c r="AA39" s="20"/>
      <c r="AB39" s="20"/>
      <c r="AC39" s="20"/>
      <c r="AD39" s="20"/>
      <c r="AE39" s="20"/>
      <c r="AF39" s="20" t="s">
        <v>279</v>
      </c>
      <c r="AG39" s="20"/>
      <c r="AH39" s="20"/>
      <c r="AI39" s="15"/>
      <c r="AJ39" s="72">
        <f>COUNTIF($D$21:$AH$21,"remo")</f>
        <v>0</v>
      </c>
      <c r="AK39" s="10" t="s">
        <v>57</v>
      </c>
      <c r="AL39" s="223"/>
    </row>
    <row r="40" spans="1:38" ht="24.95" customHeight="1" x14ac:dyDescent="0.25">
      <c r="A40" s="243"/>
      <c r="B40" s="233" t="s">
        <v>286</v>
      </c>
      <c r="C40" s="233"/>
      <c r="D40" s="20" t="s">
        <v>279</v>
      </c>
      <c r="E40" s="20"/>
      <c r="F40" s="20"/>
      <c r="G40" s="20" t="s">
        <v>279</v>
      </c>
      <c r="H40" s="20" t="s">
        <v>279</v>
      </c>
      <c r="I40" s="20"/>
      <c r="J40" s="20"/>
      <c r="K40" s="20" t="s">
        <v>279</v>
      </c>
      <c r="L40" s="20"/>
      <c r="M40" s="20"/>
      <c r="N40" s="20" t="s">
        <v>279</v>
      </c>
      <c r="O40" s="20" t="s">
        <v>279</v>
      </c>
      <c r="P40" s="20"/>
      <c r="Q40" s="20"/>
      <c r="R40" s="20" t="s">
        <v>279</v>
      </c>
      <c r="S40" s="20"/>
      <c r="T40" s="20"/>
      <c r="U40" s="20" t="s">
        <v>279</v>
      </c>
      <c r="V40" s="20" t="s">
        <v>279</v>
      </c>
      <c r="W40" s="20"/>
      <c r="X40" s="20"/>
      <c r="Y40" s="20" t="s">
        <v>279</v>
      </c>
      <c r="Z40" s="20"/>
      <c r="AA40" s="20"/>
      <c r="AB40" s="20" t="s">
        <v>279</v>
      </c>
      <c r="AC40" s="20" t="s">
        <v>279</v>
      </c>
      <c r="AD40" s="20"/>
      <c r="AE40" s="20"/>
      <c r="AF40" s="20" t="s">
        <v>279</v>
      </c>
      <c r="AG40" s="20"/>
      <c r="AH40" s="20"/>
      <c r="AI40" s="12"/>
      <c r="AJ40" s="72">
        <f>COUNTIF($D$21:$AH$21,"surfing")</f>
        <v>0</v>
      </c>
      <c r="AK40" s="10" t="s">
        <v>58</v>
      </c>
      <c r="AL40" s="223"/>
    </row>
    <row r="41" spans="1:38" ht="24.95" customHeight="1" x14ac:dyDescent="0.25">
      <c r="A41" s="243"/>
      <c r="B41" s="233" t="s">
        <v>275</v>
      </c>
      <c r="C41" s="233"/>
      <c r="D41" s="20"/>
      <c r="E41" s="20"/>
      <c r="F41" s="20"/>
      <c r="G41" s="20"/>
      <c r="H41" s="20" t="s">
        <v>279</v>
      </c>
      <c r="I41" s="20"/>
      <c r="J41" s="20"/>
      <c r="K41" s="20"/>
      <c r="L41" s="20"/>
      <c r="M41" s="20"/>
      <c r="N41" s="20"/>
      <c r="O41" s="20" t="s">
        <v>279</v>
      </c>
      <c r="P41" s="20"/>
      <c r="Q41" s="20"/>
      <c r="R41" s="20"/>
      <c r="S41" s="20"/>
      <c r="T41" s="20"/>
      <c r="U41" s="20"/>
      <c r="V41" s="20" t="s">
        <v>279</v>
      </c>
      <c r="W41" s="20"/>
      <c r="X41" s="20"/>
      <c r="Y41" s="20"/>
      <c r="Z41" s="20"/>
      <c r="AA41" s="20"/>
      <c r="AB41" s="20"/>
      <c r="AC41" s="20" t="s">
        <v>279</v>
      </c>
      <c r="AD41" s="20"/>
      <c r="AE41" s="20"/>
      <c r="AF41" s="20"/>
      <c r="AG41" s="20"/>
      <c r="AH41" s="20"/>
      <c r="AJ41" s="72">
        <f>COUNTIF($D$21:$AH$21,"vela")</f>
        <v>0</v>
      </c>
      <c r="AK41" s="10" t="s">
        <v>59</v>
      </c>
      <c r="AL41" s="223"/>
    </row>
    <row r="42" spans="1:38" ht="24.95" customHeight="1" x14ac:dyDescent="0.25">
      <c r="AJ42" s="72">
        <f>COUNTIF($D$21:$AH$21,"canoagem e remo")</f>
        <v>0</v>
      </c>
      <c r="AK42" s="10" t="s">
        <v>60</v>
      </c>
      <c r="AL42" s="223"/>
    </row>
    <row r="43" spans="1:38" ht="24.95" customHeight="1" x14ac:dyDescent="0.25">
      <c r="AJ43" s="72">
        <f>COUNTIF($D$21:$AH$21,"canoagem e surfing")</f>
        <v>0</v>
      </c>
      <c r="AK43" s="10" t="s">
        <v>61</v>
      </c>
      <c r="AL43" s="223"/>
    </row>
    <row r="44" spans="1:38" ht="21.75" customHeight="1" x14ac:dyDescent="0.25">
      <c r="AJ44" s="72">
        <f>COUNTIF($D$21:$AH$21,"canoagem e vela")</f>
        <v>0</v>
      </c>
      <c r="AK44" s="10" t="s">
        <v>62</v>
      </c>
      <c r="AL44" s="223"/>
    </row>
    <row r="45" spans="1:38" ht="21.75" customHeight="1" x14ac:dyDescent="0.25">
      <c r="AJ45" s="72">
        <f>COUNTIF($D$21:$AH$21,"remo e surfing")</f>
        <v>0</v>
      </c>
      <c r="AK45" s="10" t="s">
        <v>63</v>
      </c>
      <c r="AL45" s="223"/>
    </row>
    <row r="46" spans="1:38" ht="21.75" customHeight="1" x14ac:dyDescent="0.25">
      <c r="AJ46" s="72">
        <f>COUNTIF($D$21:$AH$21,"remo e vela")</f>
        <v>0</v>
      </c>
      <c r="AK46" s="10" t="s">
        <v>64</v>
      </c>
      <c r="AL46" s="223"/>
    </row>
    <row r="47" spans="1:38" ht="21.75" customHeight="1" x14ac:dyDescent="0.25">
      <c r="AJ47" s="72">
        <f>COUNTIF($D$21:$AH$21,"surfing e vela")</f>
        <v>0</v>
      </c>
      <c r="AK47" s="10" t="s">
        <v>65</v>
      </c>
      <c r="AL47" s="223"/>
    </row>
    <row r="48" spans="1:38" ht="21.75" customHeight="1" x14ac:dyDescent="0.25">
      <c r="AJ48" s="72">
        <f>COUNTIF($D$21:$AH$21,"canoagem, remo e surfing")</f>
        <v>0</v>
      </c>
      <c r="AK48" s="10" t="s">
        <v>66</v>
      </c>
      <c r="AL48" s="223"/>
    </row>
    <row r="49" spans="35:38" ht="21.75" customHeight="1" x14ac:dyDescent="0.25">
      <c r="AJ49" s="72">
        <f>COUNTIF($D$21:$AH$21,"canoagem, remo e vela")</f>
        <v>0</v>
      </c>
      <c r="AK49" s="10" t="s">
        <v>67</v>
      </c>
      <c r="AL49" s="223"/>
    </row>
    <row r="50" spans="35:38" ht="21.75" customHeight="1" x14ac:dyDescent="0.25">
      <c r="AJ50" s="72">
        <f>COUNTIF($D$21:$AH$21,"remo, surfing e vela")</f>
        <v>0</v>
      </c>
      <c r="AK50" s="10" t="s">
        <v>68</v>
      </c>
      <c r="AL50" s="223"/>
    </row>
    <row r="51" spans="35:38" ht="21.75" customHeight="1" x14ac:dyDescent="0.25">
      <c r="AJ51" s="72">
        <f>COUNTIF($D$21:$AH$21,"canoagem, remo, surfing e vela")</f>
        <v>0</v>
      </c>
      <c r="AK51" s="10" t="s">
        <v>69</v>
      </c>
      <c r="AL51" s="223"/>
    </row>
    <row r="52" spans="35:38" ht="21.75" customHeight="1" thickBot="1" x14ac:dyDescent="0.3">
      <c r="AJ52" s="90">
        <f>COUNTIF($D$22:$AG$22,"Sim")</f>
        <v>0</v>
      </c>
      <c r="AK52" s="101" t="s">
        <v>37</v>
      </c>
      <c r="AL52" s="102"/>
    </row>
    <row r="53" spans="35:38" ht="21.75" customHeight="1" x14ac:dyDescent="0.25">
      <c r="AJ53" s="99">
        <f>AJ8/AJ21</f>
        <v>51</v>
      </c>
      <c r="AK53" s="88" t="s">
        <v>230</v>
      </c>
    </row>
    <row r="54" spans="35:38" ht="21.75" customHeight="1" thickBot="1" x14ac:dyDescent="0.3">
      <c r="AJ54" s="52">
        <f>AJ13/AJ21</f>
        <v>2</v>
      </c>
      <c r="AK54" s="53" t="s">
        <v>231</v>
      </c>
    </row>
    <row r="55" spans="35:38" ht="21.75" customHeight="1" thickBot="1" x14ac:dyDescent="0.3"/>
    <row r="56" spans="35:38" ht="18" customHeight="1" thickBot="1" x14ac:dyDescent="0.3">
      <c r="AJ56" s="1"/>
      <c r="AK56" s="103" t="s">
        <v>23</v>
      </c>
      <c r="AL56" s="4"/>
    </row>
    <row r="57" spans="35:38" ht="18" customHeight="1" x14ac:dyDescent="0.25">
      <c r="AJ57" s="25">
        <f>SUM($D$25:$AH$25)</f>
        <v>279</v>
      </c>
      <c r="AK57" s="89" t="s">
        <v>80</v>
      </c>
      <c r="AL57" s="225" t="s">
        <v>34</v>
      </c>
    </row>
    <row r="58" spans="35:38" ht="18" customHeight="1" x14ac:dyDescent="0.25">
      <c r="AJ58" s="26">
        <f>SUM($D$26:$AH$26)</f>
        <v>135</v>
      </c>
      <c r="AK58" s="2" t="s">
        <v>81</v>
      </c>
      <c r="AL58" s="224"/>
    </row>
    <row r="59" spans="35:38" ht="18" customHeight="1" x14ac:dyDescent="0.25">
      <c r="AJ59" s="26">
        <f>SUM($D$27:$AH$27)</f>
        <v>144</v>
      </c>
      <c r="AK59" s="2" t="s">
        <v>82</v>
      </c>
      <c r="AL59" s="224"/>
    </row>
    <row r="60" spans="35:38" ht="18" customHeight="1" thickBot="1" x14ac:dyDescent="0.3">
      <c r="AJ60" s="90">
        <f>SUM($D$28:$AH$28)</f>
        <v>4</v>
      </c>
      <c r="AK60" s="91" t="s">
        <v>84</v>
      </c>
      <c r="AL60" s="226"/>
    </row>
    <row r="61" spans="35:38" ht="18" customHeight="1" x14ac:dyDescent="0.25">
      <c r="AI61" s="14"/>
      <c r="AJ61" s="96">
        <f>COUNTIF($D$29:$AH$29,"1º ciclo")</f>
        <v>4</v>
      </c>
      <c r="AK61" s="63" t="s">
        <v>10</v>
      </c>
      <c r="AL61" s="224" t="s">
        <v>21</v>
      </c>
    </row>
    <row r="62" spans="35:38" ht="18" customHeight="1" x14ac:dyDescent="0.25">
      <c r="AI62" s="14"/>
      <c r="AJ62" s="26">
        <f>COUNTIF($D$29:$AG$29,"2º ciclo")</f>
        <v>0</v>
      </c>
      <c r="AK62" s="2" t="s">
        <v>11</v>
      </c>
      <c r="AL62" s="224"/>
    </row>
    <row r="63" spans="35:38" ht="18" customHeight="1" x14ac:dyDescent="0.25">
      <c r="AI63" s="14"/>
      <c r="AJ63" s="26">
        <f>COUNTIF($D$29:$AG$29,"3º ciclo")</f>
        <v>0</v>
      </c>
      <c r="AK63" s="2" t="s">
        <v>12</v>
      </c>
      <c r="AL63" s="224"/>
    </row>
    <row r="64" spans="35:38" ht="18" customHeight="1" x14ac:dyDescent="0.25">
      <c r="AI64" s="14"/>
      <c r="AJ64" s="26">
        <f>COUNTIF($D$29:$AH$29,"secundário")</f>
        <v>0</v>
      </c>
      <c r="AK64" s="2" t="s">
        <v>87</v>
      </c>
      <c r="AL64" s="224"/>
    </row>
    <row r="65" spans="29:38" ht="18" customHeight="1" x14ac:dyDescent="0.25">
      <c r="AI65" s="14"/>
      <c r="AJ65" s="26">
        <f>COUNTIF($D$29:$AH$29,"Profissional")</f>
        <v>0</v>
      </c>
      <c r="AK65" s="2" t="s">
        <v>85</v>
      </c>
      <c r="AL65" s="224"/>
    </row>
    <row r="66" spans="29:38" ht="18" customHeight="1" thickBot="1" x14ac:dyDescent="0.3">
      <c r="AI66" s="14"/>
      <c r="AJ66" s="97">
        <f>COUNTIF($D$29:$AH$29,"Vários")</f>
        <v>9</v>
      </c>
      <c r="AK66" s="27" t="s">
        <v>86</v>
      </c>
      <c r="AL66" s="224"/>
    </row>
    <row r="67" spans="29:38" ht="18" customHeight="1" x14ac:dyDescent="0.25">
      <c r="AJ67" s="70">
        <f>COUNTIF($D$30:$AH$30,"Sede")</f>
        <v>13</v>
      </c>
      <c r="AK67" s="89" t="s">
        <v>8</v>
      </c>
      <c r="AL67" s="227" t="s">
        <v>6</v>
      </c>
    </row>
    <row r="68" spans="29:38" ht="18" customHeight="1" x14ac:dyDescent="0.25">
      <c r="AJ68" s="72">
        <f>COUNTIF($D$30:$AH$30,"Outro")</f>
        <v>0</v>
      </c>
      <c r="AK68" s="2" t="s">
        <v>9</v>
      </c>
      <c r="AL68" s="228"/>
    </row>
    <row r="69" spans="29:38" ht="18" customHeight="1" thickBot="1" x14ac:dyDescent="0.3">
      <c r="AJ69" s="73">
        <f>COUNTIF($D$30:$AH$30,"Vários")</f>
        <v>0</v>
      </c>
      <c r="AK69" s="91" t="s">
        <v>75</v>
      </c>
      <c r="AL69" s="229"/>
    </row>
    <row r="70" spans="29:38" ht="18" customHeight="1" x14ac:dyDescent="0.25">
      <c r="AJ70" s="81">
        <f>COUNTIF($D$31:$AH$31,"atletismo")</f>
        <v>0</v>
      </c>
      <c r="AK70" s="92" t="s">
        <v>53</v>
      </c>
      <c r="AL70" s="223" t="s">
        <v>52</v>
      </c>
    </row>
    <row r="71" spans="29:38" ht="18" customHeight="1" x14ac:dyDescent="0.25">
      <c r="AJ71" s="72">
        <f>COUNTIF($D$31:$AH$31,"natação")</f>
        <v>0</v>
      </c>
      <c r="AK71" s="10" t="s">
        <v>54</v>
      </c>
      <c r="AL71" s="223"/>
    </row>
    <row r="72" spans="29:38" ht="18" customHeight="1" x14ac:dyDescent="0.25">
      <c r="AJ72" s="72">
        <f>COUNTIF($D$31:$AH$31,"golfe")</f>
        <v>0</v>
      </c>
      <c r="AK72" s="10" t="s">
        <v>55</v>
      </c>
      <c r="AL72" s="223"/>
    </row>
    <row r="73" spans="29:38" ht="18" customHeight="1" x14ac:dyDescent="0.25">
      <c r="AJ73" s="72">
        <f>COUNTIF($D$31:$AH$31,"canoagem")</f>
        <v>0</v>
      </c>
      <c r="AK73" s="10" t="s">
        <v>56</v>
      </c>
      <c r="AL73" s="223"/>
    </row>
    <row r="74" spans="29:38" ht="18" customHeight="1" x14ac:dyDescent="0.25">
      <c r="AJ74" s="72">
        <f>COUNTIF($D$31:$AH$31,"remo")</f>
        <v>0</v>
      </c>
      <c r="AK74" s="10" t="s">
        <v>57</v>
      </c>
      <c r="AL74" s="223"/>
    </row>
    <row r="75" spans="29:38" ht="18" customHeight="1" x14ac:dyDescent="0.25">
      <c r="AJ75" s="72">
        <f>COUNTIF($D$31:$AH$31,"surfing")</f>
        <v>0</v>
      </c>
      <c r="AK75" s="10" t="s">
        <v>58</v>
      </c>
      <c r="AL75" s="223"/>
    </row>
    <row r="76" spans="29:38" ht="18" customHeight="1" x14ac:dyDescent="0.25">
      <c r="AC76" s="14"/>
      <c r="AJ76" s="72">
        <f>COUNTIF($D$31:$AH$31,"vela")</f>
        <v>0</v>
      </c>
      <c r="AK76" s="10" t="s">
        <v>59</v>
      </c>
      <c r="AL76" s="223"/>
    </row>
    <row r="77" spans="29:38" ht="18" customHeight="1" x14ac:dyDescent="0.25">
      <c r="AC77" s="14"/>
      <c r="AJ77" s="72">
        <f>COUNTIF($D$31:$AH$31,"atletismo")</f>
        <v>0</v>
      </c>
      <c r="AK77" s="10" t="s">
        <v>60</v>
      </c>
      <c r="AL77" s="223"/>
    </row>
    <row r="78" spans="29:38" ht="18" customHeight="1" x14ac:dyDescent="0.25">
      <c r="AC78" s="14"/>
      <c r="AJ78" s="72">
        <f>COUNTIF($D$31:$AH$31,"canoagem e surfing")</f>
        <v>0</v>
      </c>
      <c r="AK78" s="10" t="s">
        <v>61</v>
      </c>
      <c r="AL78" s="223"/>
    </row>
    <row r="79" spans="29:38" ht="18" customHeight="1" x14ac:dyDescent="0.25">
      <c r="AJ79" s="72">
        <f>COUNTIF($D$31:$AH$31,"canoagem e vela")</f>
        <v>1</v>
      </c>
      <c r="AK79" s="10" t="s">
        <v>62</v>
      </c>
      <c r="AL79" s="223"/>
    </row>
    <row r="80" spans="29:38" ht="18" customHeight="1" x14ac:dyDescent="0.25">
      <c r="AC80" s="61"/>
      <c r="AJ80" s="72">
        <f>COUNTIF($D$31:$AH$31,"remo e surfing")</f>
        <v>0</v>
      </c>
      <c r="AK80" s="10" t="s">
        <v>63</v>
      </c>
      <c r="AL80" s="223"/>
    </row>
    <row r="81" spans="29:38" ht="18" customHeight="1" x14ac:dyDescent="0.25">
      <c r="AC81" s="61"/>
      <c r="AJ81" s="72">
        <f>COUNTIF($D$31:$AH$31,"remo e vela")</f>
        <v>0</v>
      </c>
      <c r="AK81" s="10" t="s">
        <v>64</v>
      </c>
      <c r="AL81" s="223"/>
    </row>
    <row r="82" spans="29:38" ht="18" customHeight="1" x14ac:dyDescent="0.25">
      <c r="AC82" s="61"/>
      <c r="AJ82" s="72">
        <f>COUNTIF($D$31:$AH$31,"surfing e vela")</f>
        <v>1</v>
      </c>
      <c r="AK82" s="10" t="s">
        <v>65</v>
      </c>
      <c r="AL82" s="223"/>
    </row>
    <row r="83" spans="29:38" ht="18" customHeight="1" x14ac:dyDescent="0.25">
      <c r="AC83" s="61"/>
      <c r="AJ83" s="72">
        <f>COUNTIF($D$31:$AH$31,"canoagem, remo e surfing")</f>
        <v>1</v>
      </c>
      <c r="AK83" s="10" t="s">
        <v>66</v>
      </c>
      <c r="AL83" s="223"/>
    </row>
    <row r="84" spans="29:38" ht="18" customHeight="1" x14ac:dyDescent="0.25">
      <c r="AC84" s="61"/>
      <c r="AJ84" s="72">
        <f>COUNTIF($D$31:$AH$31,"canoagem, remo e vela")</f>
        <v>3</v>
      </c>
      <c r="AK84" s="10" t="s">
        <v>67</v>
      </c>
      <c r="AL84" s="223"/>
    </row>
    <row r="85" spans="29:38" ht="18" customHeight="1" x14ac:dyDescent="0.25">
      <c r="AC85" s="61"/>
      <c r="AJ85" s="72">
        <f>COUNTIF($D$31:$AH$31,"remo, surfing e vela")</f>
        <v>4</v>
      </c>
      <c r="AK85" s="10" t="s">
        <v>68</v>
      </c>
      <c r="AL85" s="223"/>
    </row>
    <row r="86" spans="29:38" ht="18" customHeight="1" thickBot="1" x14ac:dyDescent="0.3">
      <c r="AC86" s="61"/>
      <c r="AJ86" s="82">
        <f>COUNTIF($D$31:$AH$31,"canoagem, remo, surfing e vela")</f>
        <v>3</v>
      </c>
      <c r="AK86" s="93" t="s">
        <v>69</v>
      </c>
      <c r="AL86" s="223"/>
    </row>
    <row r="87" spans="29:38" ht="18" customHeight="1" x14ac:dyDescent="0.25">
      <c r="AJ87" s="25">
        <f>SUM(D32:AH32)</f>
        <v>56</v>
      </c>
      <c r="AK87" s="89" t="s">
        <v>233</v>
      </c>
      <c r="AL87" s="230" t="s">
        <v>20</v>
      </c>
    </row>
    <row r="88" spans="29:38" ht="18" customHeight="1" thickBot="1" x14ac:dyDescent="0.3">
      <c r="AJ88" s="90">
        <f>COUNTA(D34:AH41)</f>
        <v>56</v>
      </c>
      <c r="AK88" s="91" t="s">
        <v>237</v>
      </c>
      <c r="AL88" s="231"/>
    </row>
    <row r="89" spans="29:38" ht="18" customHeight="1" thickBot="1" x14ac:dyDescent="0.3">
      <c r="AJ89" s="98">
        <f>COUNTA(D32:AH32)</f>
        <v>13</v>
      </c>
      <c r="AK89" s="215" t="s">
        <v>51</v>
      </c>
      <c r="AL89" s="216"/>
    </row>
    <row r="90" spans="29:38" ht="18" customHeight="1" x14ac:dyDescent="0.25">
      <c r="AJ90" s="94">
        <f>AJ57/AJ89</f>
        <v>21.46153846153846</v>
      </c>
      <c r="AK90" s="95" t="s">
        <v>232</v>
      </c>
      <c r="AL90" s="62"/>
    </row>
    <row r="91" spans="29:38" ht="18" customHeight="1" x14ac:dyDescent="0.25">
      <c r="AJ91" s="55">
        <f>AJ88/AJ89</f>
        <v>4.3076923076923075</v>
      </c>
      <c r="AK91" s="56" t="s">
        <v>235</v>
      </c>
      <c r="AL91" s="232"/>
    </row>
    <row r="92" spans="29:38" ht="18" customHeight="1" x14ac:dyDescent="0.25">
      <c r="AJ92" s="55">
        <f>AJ88/AJ89</f>
        <v>4.3076923076923075</v>
      </c>
      <c r="AK92" s="57" t="s">
        <v>236</v>
      </c>
      <c r="AL92" s="232"/>
    </row>
    <row r="93" spans="29:38" ht="18" customHeight="1" x14ac:dyDescent="0.25">
      <c r="AJ93" s="55">
        <f>AJ57/AJ87</f>
        <v>4.9821428571428568</v>
      </c>
      <c r="AK93" s="56" t="s">
        <v>238</v>
      </c>
      <c r="AL93" s="62"/>
    </row>
  </sheetData>
  <mergeCells count="63">
    <mergeCell ref="A7:K7"/>
    <mergeCell ref="L7:N7"/>
    <mergeCell ref="O7:AB7"/>
    <mergeCell ref="AC7:AH7"/>
    <mergeCell ref="A5:AH5"/>
    <mergeCell ref="A6:K6"/>
    <mergeCell ref="L6:N6"/>
    <mergeCell ref="O6:AB6"/>
    <mergeCell ref="AC6:AH6"/>
    <mergeCell ref="A8:B9"/>
    <mergeCell ref="C8:C9"/>
    <mergeCell ref="D8:AH8"/>
    <mergeCell ref="AL8:AL12"/>
    <mergeCell ref="A10:A23"/>
    <mergeCell ref="B10:C10"/>
    <mergeCell ref="B11:C11"/>
    <mergeCell ref="B12:C12"/>
    <mergeCell ref="B13:C13"/>
    <mergeCell ref="AL13:AL14"/>
    <mergeCell ref="B14:C14"/>
    <mergeCell ref="B15:C15"/>
    <mergeCell ref="AL15:AL20"/>
    <mergeCell ref="B16:C16"/>
    <mergeCell ref="B17:C17"/>
    <mergeCell ref="B18:C18"/>
    <mergeCell ref="B19:C19"/>
    <mergeCell ref="B20:C20"/>
    <mergeCell ref="B21:C21"/>
    <mergeCell ref="AK21:AL21"/>
    <mergeCell ref="B22:C22"/>
    <mergeCell ref="AL22:AL24"/>
    <mergeCell ref="B23:C23"/>
    <mergeCell ref="D23:AH23"/>
    <mergeCell ref="A24:B24"/>
    <mergeCell ref="A25:A41"/>
    <mergeCell ref="B25:C25"/>
    <mergeCell ref="AL25:AL31"/>
    <mergeCell ref="B26:C26"/>
    <mergeCell ref="B27:C27"/>
    <mergeCell ref="B28:C28"/>
    <mergeCell ref="B29:C29"/>
    <mergeCell ref="B30:C30"/>
    <mergeCell ref="B31:C31"/>
    <mergeCell ref="B32:C32"/>
    <mergeCell ref="AL32:AL34"/>
    <mergeCell ref="B33:C33"/>
    <mergeCell ref="D33:AH33"/>
    <mergeCell ref="B34:C34"/>
    <mergeCell ref="B35:C35"/>
    <mergeCell ref="AL35:AL51"/>
    <mergeCell ref="B36:C36"/>
    <mergeCell ref="B37:C37"/>
    <mergeCell ref="B38:C38"/>
    <mergeCell ref="B39:C39"/>
    <mergeCell ref="AL87:AL88"/>
    <mergeCell ref="AK89:AL89"/>
    <mergeCell ref="AL91:AL92"/>
    <mergeCell ref="B40:C40"/>
    <mergeCell ref="B41:C41"/>
    <mergeCell ref="AL57:AL60"/>
    <mergeCell ref="AL61:AL66"/>
    <mergeCell ref="AL67:AL69"/>
    <mergeCell ref="AL70:AL86"/>
  </mergeCells>
  <conditionalFormatting sqref="D32:F32 H32:AH32">
    <cfRule type="containsBlanks" dxfId="5" priority="2">
      <formula>LEN(TRIM(D32))=0</formula>
    </cfRule>
  </conditionalFormatting>
  <conditionalFormatting sqref="G32">
    <cfRule type="containsBlanks" dxfId="4" priority="1">
      <formula>LEN(TRIM(G32))=0</formula>
    </cfRule>
  </conditionalFormatting>
  <pageMargins left="0.25" right="0.25" top="0.75" bottom="0.75" header="0.3" footer="0.3"/>
  <pageSetup paperSize="9" scale="46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61441" r:id="rId4">
          <objectPr defaultSize="0" autoPict="0" r:id="rId5">
            <anchor moveWithCells="1" sizeWithCells="1">
              <from>
                <xdr:col>28</xdr:col>
                <xdr:colOff>171450</xdr:colOff>
                <xdr:row>0</xdr:row>
                <xdr:rowOff>133350</xdr:rowOff>
              </from>
              <to>
                <xdr:col>32</xdr:col>
                <xdr:colOff>19050</xdr:colOff>
                <xdr:row>3</xdr:row>
                <xdr:rowOff>57150</xdr:rowOff>
              </to>
            </anchor>
          </objectPr>
        </oleObject>
      </mc:Choice>
      <mc:Fallback>
        <oleObject progId="Word.Picture.8" shapeId="61441" r:id="rId4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700-000000000000}">
          <x14:formula1>
            <xm:f>dados_1!$B$2:$B$7</xm:f>
          </x14:formula1>
          <xm:sqref>D17:AH17 D29:AH29</xm:sqref>
        </x14:dataValidation>
        <x14:dataValidation type="list" allowBlank="1" showInputMessage="1" showErrorMessage="1" xr:uid="{00000000-0002-0000-0700-000001000000}">
          <x14:formula1>
            <xm:f>dados_1!$B$9:$B$11</xm:f>
          </x14:formula1>
          <xm:sqref>D18:AH18 D30:AH30</xm:sqref>
        </x14:dataValidation>
        <x14:dataValidation type="list" allowBlank="1" showInputMessage="1" showErrorMessage="1" xr:uid="{00000000-0002-0000-0700-000002000000}">
          <x14:formula1>
            <xm:f>dados_1!$B$13:$B$19</xm:f>
          </x14:formula1>
          <xm:sqref>D19:AH19</xm:sqref>
        </x14:dataValidation>
        <x14:dataValidation type="list" allowBlank="1" showInputMessage="1" showErrorMessage="1" xr:uid="{00000000-0002-0000-0700-000003000000}">
          <x14:formula1>
            <xm:f>dados_1!$B$22:$B$24</xm:f>
          </x14:formula1>
          <xm:sqref>D20:AH20</xm:sqref>
        </x14:dataValidation>
        <x14:dataValidation type="list" allowBlank="1" showInputMessage="1" showErrorMessage="1" xr:uid="{00000000-0002-0000-0700-000004000000}">
          <x14:formula1>
            <xm:f>dados_1!$B$26:$B$27</xm:f>
          </x14:formula1>
          <xm:sqref>D22:AH22</xm:sqref>
        </x14:dataValidation>
        <x14:dataValidation type="list" allowBlank="1" showInputMessage="1" showErrorMessage="1" xr:uid="{00000000-0002-0000-0700-000005000000}">
          <x14:formula1>
            <xm:f>dados_1!$E$3:$E$19</xm:f>
          </x14:formula1>
          <xm:sqref>D21:AH21 D31:AH31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5:AL93"/>
  <sheetViews>
    <sheetView showGridLines="0" topLeftCell="A16" zoomScale="70" zoomScaleNormal="70" zoomScaleSheetLayoutView="70" workbookViewId="0">
      <selection activeCell="AG32" sqref="AG32"/>
    </sheetView>
  </sheetViews>
  <sheetFormatPr defaultColWidth="9.140625" defaultRowHeight="15" x14ac:dyDescent="0.25"/>
  <cols>
    <col min="1" max="1" width="6" style="8" customWidth="1"/>
    <col min="2" max="2" width="26.28515625" style="7" customWidth="1"/>
    <col min="3" max="3" width="4.5703125" style="7" customWidth="1"/>
    <col min="4" max="34" width="9.28515625" style="7" customWidth="1"/>
    <col min="35" max="35" width="7.28515625" style="6" bestFit="1" customWidth="1"/>
    <col min="36" max="36" width="8.28515625" style="21" bestFit="1" customWidth="1"/>
    <col min="37" max="37" width="54.5703125" style="21" bestFit="1" customWidth="1"/>
    <col min="38" max="38" width="21.42578125" style="21" bestFit="1" customWidth="1"/>
    <col min="39" max="16384" width="9.140625" style="7"/>
  </cols>
  <sheetData>
    <row r="5" spans="1:38" ht="30" customHeight="1" thickBot="1" x14ac:dyDescent="0.3">
      <c r="A5" s="248" t="s">
        <v>268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5"/>
      <c r="AJ5" s="1"/>
      <c r="AL5" s="1"/>
    </row>
    <row r="6" spans="1:38" ht="23.45" customHeight="1" thickBot="1" x14ac:dyDescent="0.3">
      <c r="A6" s="262" t="s">
        <v>88</v>
      </c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 t="s">
        <v>89</v>
      </c>
      <c r="M6" s="262"/>
      <c r="N6" s="262"/>
      <c r="O6" s="266" t="s">
        <v>239</v>
      </c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8"/>
      <c r="AC6" s="262" t="s">
        <v>52</v>
      </c>
      <c r="AD6" s="262"/>
      <c r="AE6" s="262"/>
      <c r="AF6" s="262"/>
      <c r="AG6" s="262"/>
      <c r="AH6" s="262"/>
      <c r="AI6" s="59"/>
      <c r="AJ6" s="59"/>
      <c r="AK6" s="104" t="s">
        <v>18</v>
      </c>
      <c r="AL6" s="1"/>
    </row>
    <row r="7" spans="1:38" ht="29.25" customHeight="1" thickBot="1" x14ac:dyDescent="0.3">
      <c r="A7" s="276" t="str">
        <f>set!A7</f>
        <v>Escolas de Vagos GEPE 118971 UO 161070</v>
      </c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>
        <f>set!L7</f>
        <v>0</v>
      </c>
      <c r="M7" s="276"/>
      <c r="N7" s="276"/>
      <c r="O7" s="277">
        <f>set!O7</f>
        <v>0</v>
      </c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9"/>
      <c r="AC7" s="280" t="str">
        <f>set!AC7</f>
        <v>canoagem, remo e vela</v>
      </c>
      <c r="AD7" s="280"/>
      <c r="AE7" s="280"/>
      <c r="AF7" s="280"/>
      <c r="AG7" s="280"/>
      <c r="AH7" s="280"/>
      <c r="AI7" s="60"/>
      <c r="AJ7" s="1"/>
      <c r="AK7" s="103" t="s">
        <v>5</v>
      </c>
    </row>
    <row r="8" spans="1:38" ht="36" customHeight="1" x14ac:dyDescent="0.25">
      <c r="A8" s="252" t="s">
        <v>24</v>
      </c>
      <c r="B8" s="253"/>
      <c r="C8" s="252" t="s">
        <v>70</v>
      </c>
      <c r="D8" s="273" t="s">
        <v>43</v>
      </c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5"/>
      <c r="AI8" s="9"/>
      <c r="AJ8" s="25">
        <f>SUM($D$10:$AH$10)</f>
        <v>205</v>
      </c>
      <c r="AK8" s="89" t="s">
        <v>80</v>
      </c>
      <c r="AL8" s="256" t="s">
        <v>34</v>
      </c>
    </row>
    <row r="9" spans="1:38" ht="25.5" customHeight="1" thickBot="1" x14ac:dyDescent="0.3">
      <c r="A9" s="254"/>
      <c r="B9" s="255"/>
      <c r="C9" s="254"/>
      <c r="D9" s="28">
        <v>1</v>
      </c>
      <c r="E9" s="28">
        <v>2</v>
      </c>
      <c r="F9" s="28">
        <v>3</v>
      </c>
      <c r="G9" s="28">
        <v>4</v>
      </c>
      <c r="H9" s="28">
        <v>5</v>
      </c>
      <c r="I9" s="28">
        <v>6</v>
      </c>
      <c r="J9" s="28">
        <v>7</v>
      </c>
      <c r="K9" s="28">
        <v>8</v>
      </c>
      <c r="L9" s="28">
        <v>9</v>
      </c>
      <c r="M9" s="28">
        <v>10</v>
      </c>
      <c r="N9" s="28">
        <v>11</v>
      </c>
      <c r="O9" s="28">
        <v>12</v>
      </c>
      <c r="P9" s="28">
        <v>13</v>
      </c>
      <c r="Q9" s="28">
        <v>14</v>
      </c>
      <c r="R9" s="28">
        <v>15</v>
      </c>
      <c r="S9" s="28">
        <v>16</v>
      </c>
      <c r="T9" s="28">
        <v>17</v>
      </c>
      <c r="U9" s="28">
        <v>18</v>
      </c>
      <c r="V9" s="28">
        <v>19</v>
      </c>
      <c r="W9" s="28">
        <v>20</v>
      </c>
      <c r="X9" s="28">
        <v>21</v>
      </c>
      <c r="Y9" s="28">
        <v>22</v>
      </c>
      <c r="Z9" s="28">
        <v>23</v>
      </c>
      <c r="AA9" s="28">
        <v>24</v>
      </c>
      <c r="AB9" s="28">
        <v>25</v>
      </c>
      <c r="AC9" s="28">
        <v>26</v>
      </c>
      <c r="AD9" s="28">
        <v>27</v>
      </c>
      <c r="AE9" s="28">
        <v>28</v>
      </c>
      <c r="AF9" s="28">
        <v>29</v>
      </c>
      <c r="AG9" s="28">
        <v>30</v>
      </c>
      <c r="AH9" s="28"/>
      <c r="AI9" s="11"/>
      <c r="AJ9" s="26">
        <f>SUM($D$11:$AH$11)</f>
        <v>99</v>
      </c>
      <c r="AK9" s="2" t="s">
        <v>81</v>
      </c>
      <c r="AL9" s="257"/>
    </row>
    <row r="10" spans="1:38" ht="24.95" customHeight="1" x14ac:dyDescent="0.25">
      <c r="A10" s="244" t="s">
        <v>5</v>
      </c>
      <c r="B10" s="251" t="s">
        <v>80</v>
      </c>
      <c r="C10" s="241"/>
      <c r="D10" s="142">
        <f>SUM(D11:D12)</f>
        <v>0</v>
      </c>
      <c r="E10" s="142">
        <f t="shared" ref="E10:G10" si="0">SUM(E11:E12)</f>
        <v>0</v>
      </c>
      <c r="F10" s="142">
        <f t="shared" si="0"/>
        <v>0</v>
      </c>
      <c r="G10" s="142">
        <f t="shared" si="0"/>
        <v>0</v>
      </c>
      <c r="H10" s="142">
        <f t="shared" ref="H10:AH10" si="1">SUM(H11:H12)</f>
        <v>0</v>
      </c>
      <c r="I10" s="142">
        <f t="shared" si="1"/>
        <v>0</v>
      </c>
      <c r="J10" s="142">
        <f t="shared" si="1"/>
        <v>0</v>
      </c>
      <c r="K10" s="142">
        <f t="shared" si="1"/>
        <v>0</v>
      </c>
      <c r="L10" s="142">
        <f t="shared" si="1"/>
        <v>0</v>
      </c>
      <c r="M10" s="142">
        <f>SUM(M11:M12)</f>
        <v>0</v>
      </c>
      <c r="N10" s="142">
        <f t="shared" ref="N10:P10" si="2">SUM(N11:N12)</f>
        <v>0</v>
      </c>
      <c r="O10" s="142">
        <f t="shared" si="2"/>
        <v>0</v>
      </c>
      <c r="P10" s="142">
        <f t="shared" si="2"/>
        <v>0</v>
      </c>
      <c r="Q10" s="142">
        <f t="shared" si="1"/>
        <v>0</v>
      </c>
      <c r="R10" s="142">
        <f t="shared" si="1"/>
        <v>0</v>
      </c>
      <c r="S10" s="142">
        <f t="shared" si="1"/>
        <v>0</v>
      </c>
      <c r="T10" s="142">
        <f t="shared" si="1"/>
        <v>0</v>
      </c>
      <c r="U10" s="142">
        <f t="shared" si="1"/>
        <v>0</v>
      </c>
      <c r="V10" s="142">
        <f>SUM(V11:V12)</f>
        <v>0</v>
      </c>
      <c r="W10" s="142">
        <f t="shared" ref="W10" si="3">SUM(W11:W12)</f>
        <v>0</v>
      </c>
      <c r="X10" s="142">
        <v>78</v>
      </c>
      <c r="Y10" s="142">
        <v>26</v>
      </c>
      <c r="Z10" s="142">
        <f t="shared" si="1"/>
        <v>0</v>
      </c>
      <c r="AA10" s="142">
        <f t="shared" si="1"/>
        <v>0</v>
      </c>
      <c r="AB10" s="142">
        <f t="shared" si="1"/>
        <v>0</v>
      </c>
      <c r="AC10" s="142">
        <f t="shared" si="1"/>
        <v>0</v>
      </c>
      <c r="AD10" s="142">
        <v>20</v>
      </c>
      <c r="AE10" s="142">
        <v>62</v>
      </c>
      <c r="AF10" s="142">
        <v>19</v>
      </c>
      <c r="AG10" s="142">
        <f t="shared" si="1"/>
        <v>0</v>
      </c>
      <c r="AH10" s="142">
        <f t="shared" si="1"/>
        <v>0</v>
      </c>
      <c r="AI10" s="12"/>
      <c r="AJ10" s="26">
        <f>SUM($D$12:$AH$12)</f>
        <v>106</v>
      </c>
      <c r="AK10" s="2" t="s">
        <v>82</v>
      </c>
      <c r="AL10" s="257"/>
    </row>
    <row r="11" spans="1:38" ht="24.95" customHeight="1" x14ac:dyDescent="0.25">
      <c r="A11" s="245"/>
      <c r="B11" s="239" t="s">
        <v>81</v>
      </c>
      <c r="C11" s="240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>
        <v>37</v>
      </c>
      <c r="Y11" s="45">
        <v>13</v>
      </c>
      <c r="Z11" s="45"/>
      <c r="AA11" s="45"/>
      <c r="AB11" s="45"/>
      <c r="AC11" s="45"/>
      <c r="AD11" s="45">
        <v>10</v>
      </c>
      <c r="AE11" s="45">
        <v>30</v>
      </c>
      <c r="AF11" s="45">
        <v>9</v>
      </c>
      <c r="AG11" s="45"/>
      <c r="AH11" s="45"/>
      <c r="AI11" s="12"/>
      <c r="AJ11" s="26">
        <f>SUM($D$13:$AH$13)</f>
        <v>3</v>
      </c>
      <c r="AK11" s="2" t="s">
        <v>84</v>
      </c>
      <c r="AL11" s="257"/>
    </row>
    <row r="12" spans="1:38" ht="24.95" customHeight="1" thickBot="1" x14ac:dyDescent="0.3">
      <c r="A12" s="245"/>
      <c r="B12" s="239" t="s">
        <v>82</v>
      </c>
      <c r="C12" s="240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>
        <v>41</v>
      </c>
      <c r="Y12" s="45">
        <v>13</v>
      </c>
      <c r="Z12" s="45"/>
      <c r="AA12" s="45"/>
      <c r="AB12" s="45"/>
      <c r="AC12" s="45"/>
      <c r="AD12" s="45">
        <v>10</v>
      </c>
      <c r="AE12" s="45">
        <v>32</v>
      </c>
      <c r="AF12" s="45">
        <v>10</v>
      </c>
      <c r="AG12" s="45"/>
      <c r="AH12" s="45"/>
      <c r="AI12" s="12"/>
      <c r="AJ12" s="90">
        <f>SUM($D$14:$AH$14)</f>
        <v>2</v>
      </c>
      <c r="AK12" s="91" t="s">
        <v>50</v>
      </c>
      <c r="AL12" s="258"/>
    </row>
    <row r="13" spans="1:38" ht="24.95" customHeight="1" x14ac:dyDescent="0.25">
      <c r="A13" s="245"/>
      <c r="B13" s="242" t="s">
        <v>84</v>
      </c>
      <c r="C13" s="242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>
        <v>2</v>
      </c>
      <c r="Y13" s="46">
        <v>0</v>
      </c>
      <c r="Z13" s="46"/>
      <c r="AA13" s="46"/>
      <c r="AB13" s="46"/>
      <c r="AC13" s="46"/>
      <c r="AD13" s="46">
        <v>1</v>
      </c>
      <c r="AE13" s="46">
        <v>0</v>
      </c>
      <c r="AF13" s="46">
        <v>0</v>
      </c>
      <c r="AG13" s="46"/>
      <c r="AH13" s="46"/>
      <c r="AI13" s="12"/>
      <c r="AJ13" s="96">
        <f>SUM($D$15:$AH$15)</f>
        <v>5</v>
      </c>
      <c r="AK13" s="63" t="s">
        <v>7</v>
      </c>
      <c r="AL13" s="249" t="s">
        <v>20</v>
      </c>
    </row>
    <row r="14" spans="1:38" ht="24.95" customHeight="1" thickBot="1" x14ac:dyDescent="0.3">
      <c r="A14" s="245"/>
      <c r="B14" s="239" t="s">
        <v>50</v>
      </c>
      <c r="C14" s="240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>
        <v>2</v>
      </c>
      <c r="Y14" s="46">
        <v>0</v>
      </c>
      <c r="Z14" s="46"/>
      <c r="AA14" s="46"/>
      <c r="AB14" s="46"/>
      <c r="AC14" s="46"/>
      <c r="AD14" s="46">
        <v>0</v>
      </c>
      <c r="AE14" s="46">
        <v>0</v>
      </c>
      <c r="AF14" s="46">
        <v>0</v>
      </c>
      <c r="AG14" s="46"/>
      <c r="AH14" s="46"/>
      <c r="AI14" s="12"/>
      <c r="AJ14" s="97">
        <f>SUM($D$16:$AH$16)</f>
        <v>8</v>
      </c>
      <c r="AK14" s="27" t="s">
        <v>19</v>
      </c>
      <c r="AL14" s="250"/>
    </row>
    <row r="15" spans="1:38" ht="24.95" customHeight="1" x14ac:dyDescent="0.25">
      <c r="A15" s="245"/>
      <c r="B15" s="242" t="s">
        <v>7</v>
      </c>
      <c r="C15" s="24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>
        <v>1</v>
      </c>
      <c r="Y15" s="46">
        <v>1</v>
      </c>
      <c r="Z15" s="46"/>
      <c r="AA15" s="46"/>
      <c r="AB15" s="46"/>
      <c r="AC15" s="46"/>
      <c r="AD15" s="46">
        <v>1</v>
      </c>
      <c r="AE15" s="46">
        <v>1</v>
      </c>
      <c r="AF15" s="46">
        <v>1</v>
      </c>
      <c r="AG15" s="46"/>
      <c r="AH15" s="46"/>
      <c r="AI15" s="12"/>
      <c r="AJ15" s="25">
        <f>COUNTIF($D$17:$AH$17,"1º ciclo")</f>
        <v>0</v>
      </c>
      <c r="AK15" s="89" t="s">
        <v>10</v>
      </c>
      <c r="AL15" s="256" t="s">
        <v>21</v>
      </c>
    </row>
    <row r="16" spans="1:38" ht="24.95" customHeight="1" x14ac:dyDescent="0.25">
      <c r="A16" s="245"/>
      <c r="B16" s="242" t="s">
        <v>229</v>
      </c>
      <c r="C16" s="242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>
        <v>2</v>
      </c>
      <c r="Y16" s="46">
        <v>1</v>
      </c>
      <c r="Z16" s="46"/>
      <c r="AA16" s="46"/>
      <c r="AB16" s="46"/>
      <c r="AC16" s="46"/>
      <c r="AD16" s="46">
        <v>1</v>
      </c>
      <c r="AE16" s="46">
        <v>3</v>
      </c>
      <c r="AF16" s="46">
        <v>1</v>
      </c>
      <c r="AG16" s="46"/>
      <c r="AH16" s="46"/>
      <c r="AI16" s="12"/>
      <c r="AJ16" s="26">
        <f>COUNTIF($D$17:$AH$17,"2º ciclo")</f>
        <v>2</v>
      </c>
      <c r="AK16" s="2" t="s">
        <v>11</v>
      </c>
      <c r="AL16" s="257"/>
    </row>
    <row r="17" spans="1:38" ht="24.95" customHeight="1" x14ac:dyDescent="0.25">
      <c r="A17" s="245"/>
      <c r="B17" s="242" t="s">
        <v>21</v>
      </c>
      <c r="C17" s="242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 t="s">
        <v>27</v>
      </c>
      <c r="Y17" s="46" t="s">
        <v>28</v>
      </c>
      <c r="Z17" s="46"/>
      <c r="AA17" s="46"/>
      <c r="AB17" s="46"/>
      <c r="AC17" s="46"/>
      <c r="AD17" s="46" t="s">
        <v>26</v>
      </c>
      <c r="AE17" s="46" t="s">
        <v>46</v>
      </c>
      <c r="AF17" s="46" t="s">
        <v>26</v>
      </c>
      <c r="AG17" s="46"/>
      <c r="AH17" s="46"/>
      <c r="AI17" s="12"/>
      <c r="AJ17" s="26">
        <f>COUNTIF($D$17:$AH$17,"3º ciclo")</f>
        <v>1</v>
      </c>
      <c r="AK17" s="2" t="s">
        <v>12</v>
      </c>
      <c r="AL17" s="257"/>
    </row>
    <row r="18" spans="1:38" ht="24.95" customHeight="1" x14ac:dyDescent="0.25">
      <c r="A18" s="245"/>
      <c r="B18" s="242" t="s">
        <v>6</v>
      </c>
      <c r="C18" s="242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 t="s">
        <v>29</v>
      </c>
      <c r="Y18" s="46" t="s">
        <v>29</v>
      </c>
      <c r="Z18" s="46"/>
      <c r="AA18" s="46"/>
      <c r="AB18" s="46"/>
      <c r="AC18" s="46"/>
      <c r="AD18" s="46" t="s">
        <v>29</v>
      </c>
      <c r="AE18" s="46" t="s">
        <v>29</v>
      </c>
      <c r="AF18" s="46" t="s">
        <v>29</v>
      </c>
      <c r="AG18" s="46"/>
      <c r="AH18" s="46"/>
      <c r="AI18" s="11"/>
      <c r="AJ18" s="26">
        <f>COUNTIF($D$17:$AH$17,"secundário")</f>
        <v>1</v>
      </c>
      <c r="AK18" s="2" t="s">
        <v>87</v>
      </c>
      <c r="AL18" s="257"/>
    </row>
    <row r="19" spans="1:38" ht="24.75" customHeight="1" x14ac:dyDescent="0.25">
      <c r="A19" s="245"/>
      <c r="B19" s="242" t="s">
        <v>32</v>
      </c>
      <c r="C19" s="242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 t="s">
        <v>30</v>
      </c>
      <c r="Y19" s="48" t="s">
        <v>30</v>
      </c>
      <c r="Z19" s="48"/>
      <c r="AA19" s="48"/>
      <c r="AB19" s="48"/>
      <c r="AC19" s="48"/>
      <c r="AD19" s="48" t="s">
        <v>30</v>
      </c>
      <c r="AE19" s="48" t="s">
        <v>30</v>
      </c>
      <c r="AF19" s="48" t="s">
        <v>30</v>
      </c>
      <c r="AG19" s="48"/>
      <c r="AH19" s="48"/>
      <c r="AI19" s="11"/>
      <c r="AJ19" s="26">
        <f>COUNTIF($D$17:$AH$17,"profissional")</f>
        <v>0</v>
      </c>
      <c r="AK19" s="2" t="s">
        <v>85</v>
      </c>
      <c r="AL19" s="257"/>
    </row>
    <row r="20" spans="1:38" ht="24.95" customHeight="1" thickBot="1" x14ac:dyDescent="0.3">
      <c r="A20" s="245"/>
      <c r="B20" s="239" t="s">
        <v>71</v>
      </c>
      <c r="C20" s="240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 t="s">
        <v>72</v>
      </c>
      <c r="Y20" s="47" t="s">
        <v>72</v>
      </c>
      <c r="Z20" s="47"/>
      <c r="AA20" s="47"/>
      <c r="AB20" s="47"/>
      <c r="AC20" s="47"/>
      <c r="AD20" s="47" t="s">
        <v>72</v>
      </c>
      <c r="AE20" s="47" t="s">
        <v>72</v>
      </c>
      <c r="AF20" s="47"/>
      <c r="AG20" s="47"/>
      <c r="AH20" s="47"/>
      <c r="AI20" s="11"/>
      <c r="AJ20" s="90">
        <f>COUNTIF($D$17:$AH$17,"vários")</f>
        <v>1</v>
      </c>
      <c r="AK20" s="91" t="s">
        <v>241</v>
      </c>
      <c r="AL20" s="258"/>
    </row>
    <row r="21" spans="1:38" ht="50.25" customHeight="1" thickBot="1" x14ac:dyDescent="0.3">
      <c r="A21" s="245"/>
      <c r="B21" s="239" t="s">
        <v>74</v>
      </c>
      <c r="C21" s="240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 t="s">
        <v>56</v>
      </c>
      <c r="Y21" s="47" t="s">
        <v>56</v>
      </c>
      <c r="Z21" s="47"/>
      <c r="AA21" s="47"/>
      <c r="AB21" s="47"/>
      <c r="AC21" s="47"/>
      <c r="AD21" s="47" t="s">
        <v>56</v>
      </c>
      <c r="AE21" s="47" t="s">
        <v>56</v>
      </c>
      <c r="AF21" s="47" t="s">
        <v>56</v>
      </c>
      <c r="AG21" s="47"/>
      <c r="AH21" s="47"/>
      <c r="AI21" s="11"/>
      <c r="AJ21" s="100">
        <f>COUNTA($D$15:$AH$15)</f>
        <v>5</v>
      </c>
      <c r="AK21" s="213" t="s">
        <v>22</v>
      </c>
      <c r="AL21" s="214"/>
    </row>
    <row r="22" spans="1:38" ht="24.95" customHeight="1" thickBot="1" x14ac:dyDescent="0.3">
      <c r="A22" s="245"/>
      <c r="B22" s="247" t="s">
        <v>37</v>
      </c>
      <c r="C22" s="2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 t="s">
        <v>39</v>
      </c>
      <c r="Y22" s="47" t="s">
        <v>39</v>
      </c>
      <c r="Z22" s="47"/>
      <c r="AA22" s="47"/>
      <c r="AB22" s="47"/>
      <c r="AC22" s="47"/>
      <c r="AD22" s="47" t="s">
        <v>39</v>
      </c>
      <c r="AE22" s="47" t="s">
        <v>39</v>
      </c>
      <c r="AF22" s="47" t="s">
        <v>39</v>
      </c>
      <c r="AG22" s="47"/>
      <c r="AH22" s="47"/>
      <c r="AI22" s="12"/>
      <c r="AJ22" s="25">
        <f>COUNTIF($D$18:$AH$18,"Sede")</f>
        <v>5</v>
      </c>
      <c r="AK22" s="89" t="s">
        <v>8</v>
      </c>
      <c r="AL22" s="225" t="s">
        <v>6</v>
      </c>
    </row>
    <row r="23" spans="1:38" ht="51" customHeight="1" x14ac:dyDescent="0.25">
      <c r="A23" s="245"/>
      <c r="B23" s="235" t="s">
        <v>49</v>
      </c>
      <c r="C23" s="236"/>
      <c r="D23" s="217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9"/>
      <c r="AI23" s="13"/>
      <c r="AJ23" s="26">
        <f>COUNTIF($D$18:$AH$18,"Outro")</f>
        <v>0</v>
      </c>
      <c r="AK23" s="2" t="s">
        <v>9</v>
      </c>
      <c r="AL23" s="224"/>
    </row>
    <row r="24" spans="1:38" ht="39" customHeight="1" thickBot="1" x14ac:dyDescent="0.3">
      <c r="A24" s="246" t="s">
        <v>24</v>
      </c>
      <c r="B24" s="246"/>
      <c r="C24" s="30" t="s">
        <v>70</v>
      </c>
      <c r="D24" s="28">
        <v>1</v>
      </c>
      <c r="E24" s="28">
        <v>2</v>
      </c>
      <c r="F24" s="28">
        <v>3</v>
      </c>
      <c r="G24" s="28">
        <v>4</v>
      </c>
      <c r="H24" s="28">
        <v>5</v>
      </c>
      <c r="I24" s="28">
        <v>6</v>
      </c>
      <c r="J24" s="28">
        <v>7</v>
      </c>
      <c r="K24" s="28">
        <v>8</v>
      </c>
      <c r="L24" s="28">
        <v>9</v>
      </c>
      <c r="M24" s="28">
        <v>10</v>
      </c>
      <c r="N24" s="28">
        <v>11</v>
      </c>
      <c r="O24" s="28">
        <v>12</v>
      </c>
      <c r="P24" s="28">
        <v>13</v>
      </c>
      <c r="Q24" s="28">
        <v>14</v>
      </c>
      <c r="R24" s="28">
        <v>15</v>
      </c>
      <c r="S24" s="28">
        <v>16</v>
      </c>
      <c r="T24" s="28">
        <v>17</v>
      </c>
      <c r="U24" s="28">
        <v>18</v>
      </c>
      <c r="V24" s="28">
        <v>19</v>
      </c>
      <c r="W24" s="28">
        <v>20</v>
      </c>
      <c r="X24" s="28">
        <v>21</v>
      </c>
      <c r="Y24" s="28">
        <v>22</v>
      </c>
      <c r="Z24" s="28">
        <v>23</v>
      </c>
      <c r="AA24" s="28">
        <v>24</v>
      </c>
      <c r="AB24" s="28">
        <v>25</v>
      </c>
      <c r="AC24" s="28">
        <v>26</v>
      </c>
      <c r="AD24" s="28">
        <v>27</v>
      </c>
      <c r="AE24" s="28">
        <v>28</v>
      </c>
      <c r="AF24" s="28">
        <v>29</v>
      </c>
      <c r="AG24" s="28">
        <v>30</v>
      </c>
      <c r="AH24" s="28"/>
      <c r="AI24" s="12"/>
      <c r="AJ24" s="90">
        <f>COUNTIF($D$18:$AH$18,"Vários")</f>
        <v>0</v>
      </c>
      <c r="AK24" s="91" t="s">
        <v>75</v>
      </c>
      <c r="AL24" s="226"/>
    </row>
    <row r="25" spans="1:38" ht="25.5" customHeight="1" x14ac:dyDescent="0.25">
      <c r="A25" s="243" t="s">
        <v>23</v>
      </c>
      <c r="B25" s="241" t="s">
        <v>80</v>
      </c>
      <c r="C25" s="241"/>
      <c r="D25" s="142">
        <v>18</v>
      </c>
      <c r="E25" s="142">
        <v>25</v>
      </c>
      <c r="F25" s="142">
        <f t="shared" ref="F25:G25" si="4">SUM(F26:F27)</f>
        <v>0</v>
      </c>
      <c r="G25" s="142">
        <f t="shared" si="4"/>
        <v>0</v>
      </c>
      <c r="H25" s="142">
        <v>42</v>
      </c>
      <c r="I25" s="142">
        <f t="shared" ref="I25:AH25" si="5">SUM(I26:I27)</f>
        <v>0</v>
      </c>
      <c r="J25" s="142">
        <f t="shared" si="5"/>
        <v>0</v>
      </c>
      <c r="K25" s="142">
        <v>15</v>
      </c>
      <c r="L25" s="142">
        <v>25</v>
      </c>
      <c r="M25" s="142">
        <f>SUM(M26:M27)</f>
        <v>0</v>
      </c>
      <c r="N25" s="142">
        <f t="shared" ref="N25:P25" si="6">SUM(N26:N27)</f>
        <v>0</v>
      </c>
      <c r="O25" s="142">
        <v>40</v>
      </c>
      <c r="P25" s="142">
        <f t="shared" si="6"/>
        <v>0</v>
      </c>
      <c r="Q25" s="142">
        <f t="shared" si="5"/>
        <v>0</v>
      </c>
      <c r="R25" s="142">
        <v>12</v>
      </c>
      <c r="S25" s="142">
        <v>19</v>
      </c>
      <c r="T25" s="142">
        <f t="shared" si="5"/>
        <v>0</v>
      </c>
      <c r="U25" s="142">
        <f t="shared" si="5"/>
        <v>0</v>
      </c>
      <c r="V25" s="142">
        <v>43</v>
      </c>
      <c r="W25" s="142">
        <f t="shared" ref="W25:X25" si="7">SUM(W26:W27)</f>
        <v>0</v>
      </c>
      <c r="X25" s="142">
        <f t="shared" si="7"/>
        <v>0</v>
      </c>
      <c r="Y25" s="142">
        <v>16</v>
      </c>
      <c r="Z25" s="142">
        <v>18</v>
      </c>
      <c r="AA25" s="142">
        <f t="shared" si="5"/>
        <v>0</v>
      </c>
      <c r="AB25" s="142">
        <f t="shared" si="5"/>
        <v>0</v>
      </c>
      <c r="AC25" s="142">
        <v>39</v>
      </c>
      <c r="AD25" s="142">
        <f t="shared" si="5"/>
        <v>0</v>
      </c>
      <c r="AE25" s="142">
        <f t="shared" si="5"/>
        <v>0</v>
      </c>
      <c r="AF25" s="142">
        <v>15</v>
      </c>
      <c r="AG25" s="142">
        <v>16</v>
      </c>
      <c r="AH25" s="142">
        <f t="shared" si="5"/>
        <v>0</v>
      </c>
      <c r="AI25" s="12"/>
      <c r="AJ25" s="96">
        <f>COUNTIF($D$19:$AH$19,"V. Estudo")</f>
        <v>0</v>
      </c>
      <c r="AK25" s="77" t="s">
        <v>13</v>
      </c>
      <c r="AL25" s="221" t="s">
        <v>17</v>
      </c>
    </row>
    <row r="26" spans="1:38" ht="25.5" customHeight="1" x14ac:dyDescent="0.25">
      <c r="A26" s="243"/>
      <c r="B26" s="239" t="s">
        <v>81</v>
      </c>
      <c r="C26" s="240"/>
      <c r="D26" s="16">
        <v>8</v>
      </c>
      <c r="E26" s="16">
        <v>12</v>
      </c>
      <c r="F26" s="16"/>
      <c r="G26" s="16"/>
      <c r="H26" s="16">
        <v>23</v>
      </c>
      <c r="I26" s="16"/>
      <c r="J26" s="16"/>
      <c r="K26" s="16">
        <v>9</v>
      </c>
      <c r="L26" s="16">
        <v>13</v>
      </c>
      <c r="M26" s="16"/>
      <c r="N26" s="16"/>
      <c r="O26" s="16">
        <v>20</v>
      </c>
      <c r="P26" s="16"/>
      <c r="Q26" s="16"/>
      <c r="R26" s="16">
        <v>6</v>
      </c>
      <c r="S26" s="16">
        <v>10</v>
      </c>
      <c r="T26" s="16"/>
      <c r="U26" s="16"/>
      <c r="V26" s="16">
        <v>21</v>
      </c>
      <c r="W26" s="16"/>
      <c r="X26" s="16"/>
      <c r="Y26" s="16">
        <v>8</v>
      </c>
      <c r="Z26" s="16">
        <v>9</v>
      </c>
      <c r="AA26" s="16"/>
      <c r="AB26" s="16"/>
      <c r="AC26" s="16">
        <v>19</v>
      </c>
      <c r="AD26" s="16"/>
      <c r="AE26" s="16"/>
      <c r="AF26" s="16">
        <v>9</v>
      </c>
      <c r="AG26" s="16">
        <v>8</v>
      </c>
      <c r="AH26" s="16"/>
      <c r="AI26" s="12"/>
      <c r="AJ26" s="26">
        <f>COUNTIF($D$19:$AH$19,"Curso profissional")</f>
        <v>0</v>
      </c>
      <c r="AK26" s="3" t="s">
        <v>14</v>
      </c>
      <c r="AL26" s="221"/>
    </row>
    <row r="27" spans="1:38" ht="25.5" customHeight="1" x14ac:dyDescent="0.25">
      <c r="A27" s="243"/>
      <c r="B27" s="239" t="s">
        <v>82</v>
      </c>
      <c r="C27" s="240"/>
      <c r="D27" s="16">
        <v>10</v>
      </c>
      <c r="E27" s="16">
        <v>13</v>
      </c>
      <c r="F27" s="16"/>
      <c r="G27" s="16"/>
      <c r="H27" s="16">
        <v>19</v>
      </c>
      <c r="I27" s="16"/>
      <c r="J27" s="16"/>
      <c r="K27" s="16">
        <v>6</v>
      </c>
      <c r="L27" s="16">
        <v>12</v>
      </c>
      <c r="M27" s="16"/>
      <c r="N27" s="16"/>
      <c r="O27" s="16">
        <v>20</v>
      </c>
      <c r="P27" s="16"/>
      <c r="Q27" s="16"/>
      <c r="R27" s="16">
        <v>6</v>
      </c>
      <c r="S27" s="16">
        <v>9</v>
      </c>
      <c r="T27" s="16"/>
      <c r="U27" s="16"/>
      <c r="V27" s="16">
        <v>22</v>
      </c>
      <c r="W27" s="16"/>
      <c r="X27" s="16"/>
      <c r="Y27" s="16">
        <v>8</v>
      </c>
      <c r="Z27" s="16">
        <v>9</v>
      </c>
      <c r="AA27" s="16"/>
      <c r="AB27" s="16"/>
      <c r="AC27" s="16">
        <v>20</v>
      </c>
      <c r="AD27" s="16"/>
      <c r="AE27" s="16"/>
      <c r="AF27" s="16">
        <v>6</v>
      </c>
      <c r="AG27" s="16">
        <v>8</v>
      </c>
      <c r="AH27" s="16"/>
      <c r="AI27" s="12"/>
      <c r="AJ27" s="26">
        <f>COUNTIF($D$19:$AH$19,"Currículo Ed. Fís.")</f>
        <v>5</v>
      </c>
      <c r="AK27" s="3" t="s">
        <v>15</v>
      </c>
      <c r="AL27" s="221"/>
    </row>
    <row r="28" spans="1:38" ht="24.95" customHeight="1" x14ac:dyDescent="0.25">
      <c r="A28" s="243"/>
      <c r="B28" s="242" t="s">
        <v>84</v>
      </c>
      <c r="C28" s="242"/>
      <c r="D28" s="17">
        <v>0</v>
      </c>
      <c r="E28" s="17">
        <v>0</v>
      </c>
      <c r="F28" s="17"/>
      <c r="G28" s="17"/>
      <c r="H28" s="17">
        <v>2</v>
      </c>
      <c r="I28" s="17"/>
      <c r="J28" s="17"/>
      <c r="K28" s="17">
        <v>0</v>
      </c>
      <c r="L28" s="17">
        <v>0</v>
      </c>
      <c r="M28" s="17"/>
      <c r="N28" s="17"/>
      <c r="O28" s="17">
        <v>2</v>
      </c>
      <c r="P28" s="17"/>
      <c r="Q28" s="17"/>
      <c r="R28" s="17">
        <v>0</v>
      </c>
      <c r="S28" s="17">
        <v>0</v>
      </c>
      <c r="T28" s="17"/>
      <c r="U28" s="17"/>
      <c r="V28" s="17">
        <v>2</v>
      </c>
      <c r="W28" s="17"/>
      <c r="X28" s="17"/>
      <c r="Y28" s="17">
        <v>0</v>
      </c>
      <c r="Z28" s="17">
        <v>0</v>
      </c>
      <c r="AA28" s="17"/>
      <c r="AB28" s="17"/>
      <c r="AC28" s="17">
        <v>2</v>
      </c>
      <c r="AD28" s="17"/>
      <c r="AE28" s="17"/>
      <c r="AF28" s="17">
        <v>0</v>
      </c>
      <c r="AG28" s="17">
        <v>0</v>
      </c>
      <c r="AH28" s="17"/>
      <c r="AI28" s="12"/>
      <c r="AJ28" s="26">
        <f>COUNTIF($D$19:$AH$19,"Flexib. Curricular")</f>
        <v>0</v>
      </c>
      <c r="AK28" s="3" t="s">
        <v>47</v>
      </c>
      <c r="AL28" s="221"/>
    </row>
    <row r="29" spans="1:38" ht="24.95" customHeight="1" x14ac:dyDescent="0.25">
      <c r="A29" s="243"/>
      <c r="B29" s="242" t="s">
        <v>21</v>
      </c>
      <c r="C29" s="242"/>
      <c r="D29" s="17" t="s">
        <v>46</v>
      </c>
      <c r="E29" s="17" t="s">
        <v>46</v>
      </c>
      <c r="F29" s="17"/>
      <c r="G29" s="17"/>
      <c r="H29" s="17" t="s">
        <v>25</v>
      </c>
      <c r="I29" s="17"/>
      <c r="J29" s="17"/>
      <c r="K29" s="17" t="s">
        <v>46</v>
      </c>
      <c r="L29" s="17" t="s">
        <v>46</v>
      </c>
      <c r="M29" s="17"/>
      <c r="N29" s="17"/>
      <c r="O29" s="17" t="s">
        <v>25</v>
      </c>
      <c r="P29" s="17"/>
      <c r="Q29" s="17"/>
      <c r="R29" s="17" t="s">
        <v>46</v>
      </c>
      <c r="S29" s="17" t="s">
        <v>46</v>
      </c>
      <c r="T29" s="17"/>
      <c r="U29" s="17"/>
      <c r="V29" s="17" t="s">
        <v>25</v>
      </c>
      <c r="W29" s="17"/>
      <c r="X29" s="17"/>
      <c r="Y29" s="17" t="s">
        <v>46</v>
      </c>
      <c r="Z29" s="17" t="s">
        <v>46</v>
      </c>
      <c r="AA29" s="17"/>
      <c r="AB29" s="17"/>
      <c r="AC29" s="17" t="s">
        <v>25</v>
      </c>
      <c r="AD29" s="17"/>
      <c r="AE29" s="17"/>
      <c r="AF29" s="17" t="s">
        <v>46</v>
      </c>
      <c r="AG29" s="17" t="s">
        <v>46</v>
      </c>
      <c r="AH29" s="17"/>
      <c r="AI29" s="12"/>
      <c r="AJ29" s="26">
        <f>COUNTIF($D$19:$AH$19,"Ação Formação")</f>
        <v>0</v>
      </c>
      <c r="AK29" s="3" t="s">
        <v>40</v>
      </c>
      <c r="AL29" s="221"/>
    </row>
    <row r="30" spans="1:38" ht="24.95" customHeight="1" x14ac:dyDescent="0.25">
      <c r="A30" s="243"/>
      <c r="B30" s="247" t="s">
        <v>33</v>
      </c>
      <c r="C30" s="247"/>
      <c r="D30" s="18" t="s">
        <v>29</v>
      </c>
      <c r="E30" s="18" t="s">
        <v>29</v>
      </c>
      <c r="F30" s="18"/>
      <c r="G30" s="18"/>
      <c r="H30" s="18" t="s">
        <v>29</v>
      </c>
      <c r="I30" s="18"/>
      <c r="J30" s="18"/>
      <c r="K30" s="18" t="s">
        <v>29</v>
      </c>
      <c r="L30" s="18" t="s">
        <v>29</v>
      </c>
      <c r="M30" s="18"/>
      <c r="N30" s="18"/>
      <c r="O30" s="18" t="s">
        <v>29</v>
      </c>
      <c r="P30" s="18"/>
      <c r="Q30" s="18"/>
      <c r="R30" s="18" t="s">
        <v>29</v>
      </c>
      <c r="S30" s="18" t="s">
        <v>29</v>
      </c>
      <c r="T30" s="18"/>
      <c r="U30" s="18"/>
      <c r="V30" s="18" t="s">
        <v>29</v>
      </c>
      <c r="W30" s="18"/>
      <c r="X30" s="18"/>
      <c r="Y30" s="18" t="s">
        <v>29</v>
      </c>
      <c r="Z30" s="18" t="s">
        <v>29</v>
      </c>
      <c r="AA30" s="18"/>
      <c r="AB30" s="18"/>
      <c r="AC30" s="18" t="s">
        <v>29</v>
      </c>
      <c r="AD30" s="18"/>
      <c r="AE30" s="18"/>
      <c r="AF30" s="18" t="s">
        <v>29</v>
      </c>
      <c r="AG30" s="18" t="s">
        <v>29</v>
      </c>
      <c r="AH30" s="18"/>
      <c r="AI30" s="12"/>
      <c r="AJ30" s="26">
        <f>COUNTIF($D$19:$AH$19,"Tutoria")</f>
        <v>0</v>
      </c>
      <c r="AK30" s="3" t="s">
        <v>79</v>
      </c>
      <c r="AL30" s="221"/>
    </row>
    <row r="31" spans="1:38" ht="24.95" customHeight="1" thickBot="1" x14ac:dyDescent="0.3">
      <c r="A31" s="243"/>
      <c r="B31" s="239" t="s">
        <v>74</v>
      </c>
      <c r="C31" s="240"/>
      <c r="D31" s="18" t="s">
        <v>67</v>
      </c>
      <c r="E31" s="18" t="s">
        <v>67</v>
      </c>
      <c r="F31" s="18"/>
      <c r="G31" s="18"/>
      <c r="H31" s="18" t="s">
        <v>69</v>
      </c>
      <c r="I31" s="18"/>
      <c r="J31" s="18"/>
      <c r="K31" s="18" t="s">
        <v>62</v>
      </c>
      <c r="L31" s="18" t="s">
        <v>61</v>
      </c>
      <c r="M31" s="18"/>
      <c r="N31" s="18"/>
      <c r="O31" s="18" t="s">
        <v>67</v>
      </c>
      <c r="P31" s="18"/>
      <c r="Q31" s="18"/>
      <c r="R31" s="18" t="s">
        <v>60</v>
      </c>
      <c r="S31" s="18" t="s">
        <v>63</v>
      </c>
      <c r="T31" s="18"/>
      <c r="U31" s="18"/>
      <c r="V31" s="18" t="s">
        <v>61</v>
      </c>
      <c r="W31" s="18"/>
      <c r="X31" s="18"/>
      <c r="Y31" s="18" t="s">
        <v>66</v>
      </c>
      <c r="Z31" s="18" t="s">
        <v>67</v>
      </c>
      <c r="AA31" s="18"/>
      <c r="AB31" s="18"/>
      <c r="AC31" s="18" t="s">
        <v>60</v>
      </c>
      <c r="AD31" s="18"/>
      <c r="AE31" s="18"/>
      <c r="AF31" s="18" t="s">
        <v>60</v>
      </c>
      <c r="AG31" s="18" t="s">
        <v>61</v>
      </c>
      <c r="AH31" s="18"/>
      <c r="AI31" s="12"/>
      <c r="AJ31" s="97">
        <f>COUNTIF($D$19:$AH$19,"Outro")</f>
        <v>0</v>
      </c>
      <c r="AK31" s="78" t="s">
        <v>16</v>
      </c>
      <c r="AL31" s="221"/>
    </row>
    <row r="32" spans="1:38" ht="24.95" customHeight="1" x14ac:dyDescent="0.25">
      <c r="A32" s="243"/>
      <c r="B32" s="237" t="s">
        <v>234</v>
      </c>
      <c r="C32" s="238"/>
      <c r="D32" s="18">
        <v>3</v>
      </c>
      <c r="E32" s="18">
        <v>4</v>
      </c>
      <c r="F32" s="18"/>
      <c r="G32" s="18"/>
      <c r="H32" s="18">
        <v>5</v>
      </c>
      <c r="I32" s="18"/>
      <c r="J32" s="18"/>
      <c r="K32" s="18">
        <v>3</v>
      </c>
      <c r="L32" s="18">
        <v>64</v>
      </c>
      <c r="M32" s="18"/>
      <c r="N32" s="18"/>
      <c r="O32" s="18"/>
      <c r="P32" s="18"/>
      <c r="Q32" s="18"/>
      <c r="R32" s="18">
        <v>3</v>
      </c>
      <c r="S32" s="18">
        <v>5</v>
      </c>
      <c r="T32" s="18"/>
      <c r="U32" s="18"/>
      <c r="V32" s="18">
        <v>4</v>
      </c>
      <c r="W32" s="18"/>
      <c r="X32" s="18"/>
      <c r="Y32" s="18">
        <v>3</v>
      </c>
      <c r="Z32" s="18">
        <v>6</v>
      </c>
      <c r="AA32" s="18"/>
      <c r="AB32" s="18"/>
      <c r="AC32" s="18">
        <v>4</v>
      </c>
      <c r="AD32" s="18"/>
      <c r="AE32" s="18"/>
      <c r="AF32" s="18">
        <v>3</v>
      </c>
      <c r="AG32" s="18">
        <v>5</v>
      </c>
      <c r="AH32" s="18"/>
      <c r="AI32" s="12"/>
      <c r="AJ32" s="25">
        <f>COUNTIF($D$20:$AH$20,"Manhã")</f>
        <v>4</v>
      </c>
      <c r="AK32" s="89" t="s">
        <v>76</v>
      </c>
      <c r="AL32" s="220" t="s">
        <v>71</v>
      </c>
    </row>
    <row r="33" spans="1:38" ht="31.5" customHeight="1" x14ac:dyDescent="0.25">
      <c r="A33" s="243"/>
      <c r="B33" s="241" t="s">
        <v>36</v>
      </c>
      <c r="C33" s="241"/>
      <c r="D33" s="234" t="s">
        <v>35</v>
      </c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A33" s="234"/>
      <c r="AB33" s="234"/>
      <c r="AC33" s="234"/>
      <c r="AD33" s="234"/>
      <c r="AE33" s="234"/>
      <c r="AF33" s="234"/>
      <c r="AG33" s="234"/>
      <c r="AH33" s="234"/>
      <c r="AI33" s="12"/>
      <c r="AJ33" s="26">
        <f>COUNTIF($D$20:$AH$20,"Tarde")</f>
        <v>0</v>
      </c>
      <c r="AK33" s="2" t="s">
        <v>77</v>
      </c>
      <c r="AL33" s="221"/>
    </row>
    <row r="34" spans="1:38" ht="24.95" customHeight="1" thickBot="1" x14ac:dyDescent="0.3">
      <c r="A34" s="243"/>
      <c r="B34" s="233" t="s">
        <v>274</v>
      </c>
      <c r="C34" s="233"/>
      <c r="D34" s="16"/>
      <c r="E34" s="29" t="s">
        <v>279</v>
      </c>
      <c r="F34" s="29"/>
      <c r="G34" s="29"/>
      <c r="H34" s="29" t="s">
        <v>279</v>
      </c>
      <c r="I34" s="29"/>
      <c r="J34" s="29"/>
      <c r="K34" s="29"/>
      <c r="L34" s="29" t="s">
        <v>279</v>
      </c>
      <c r="M34" s="29"/>
      <c r="N34" s="29"/>
      <c r="O34" s="29" t="s">
        <v>279</v>
      </c>
      <c r="P34" s="29"/>
      <c r="Q34" s="29"/>
      <c r="R34" s="29"/>
      <c r="S34" s="29" t="s">
        <v>279</v>
      </c>
      <c r="T34" s="29"/>
      <c r="U34" s="29"/>
      <c r="V34" s="29" t="s">
        <v>279</v>
      </c>
      <c r="W34" s="29"/>
      <c r="X34" s="29"/>
      <c r="Y34" s="29"/>
      <c r="Z34" s="29" t="s">
        <v>279</v>
      </c>
      <c r="AA34" s="29"/>
      <c r="AB34" s="29"/>
      <c r="AC34" s="29" t="s">
        <v>279</v>
      </c>
      <c r="AD34" s="29"/>
      <c r="AE34" s="29"/>
      <c r="AF34" s="29"/>
      <c r="AG34" s="29" t="s">
        <v>279</v>
      </c>
      <c r="AH34" s="29"/>
      <c r="AI34" s="11"/>
      <c r="AJ34" s="90">
        <f>COUNTIF($D$20:$AH$20,"Todo o dia")</f>
        <v>0</v>
      </c>
      <c r="AK34" s="91" t="s">
        <v>78</v>
      </c>
      <c r="AL34" s="222"/>
    </row>
    <row r="35" spans="1:38" ht="24.95" customHeight="1" x14ac:dyDescent="0.25">
      <c r="A35" s="243"/>
      <c r="B35" s="233" t="s">
        <v>278</v>
      </c>
      <c r="C35" s="233"/>
      <c r="D35" s="19" t="s">
        <v>279</v>
      </c>
      <c r="E35" s="19" t="s">
        <v>279</v>
      </c>
      <c r="F35" s="19"/>
      <c r="G35" s="19"/>
      <c r="H35" s="19"/>
      <c r="I35" s="19"/>
      <c r="J35" s="19"/>
      <c r="K35" s="19" t="s">
        <v>279</v>
      </c>
      <c r="L35" s="19" t="s">
        <v>279</v>
      </c>
      <c r="M35" s="19"/>
      <c r="N35" s="19"/>
      <c r="O35" s="19"/>
      <c r="P35" s="19"/>
      <c r="Q35" s="19"/>
      <c r="R35" s="19" t="s">
        <v>279</v>
      </c>
      <c r="S35" s="19" t="s">
        <v>279</v>
      </c>
      <c r="T35" s="19"/>
      <c r="U35" s="19"/>
      <c r="V35" s="19"/>
      <c r="W35" s="19"/>
      <c r="X35" s="19"/>
      <c r="Y35" s="19" t="s">
        <v>279</v>
      </c>
      <c r="Z35" s="19" t="s">
        <v>279</v>
      </c>
      <c r="AA35" s="19"/>
      <c r="AB35" s="19"/>
      <c r="AC35" s="19"/>
      <c r="AD35" s="19"/>
      <c r="AE35" s="19"/>
      <c r="AF35" s="19" t="s">
        <v>279</v>
      </c>
      <c r="AG35" s="19" t="s">
        <v>279</v>
      </c>
      <c r="AH35" s="19"/>
      <c r="AI35" s="12"/>
      <c r="AJ35" s="81">
        <f>COUNTIF($D$21:$AH$21,"atletismo")</f>
        <v>0</v>
      </c>
      <c r="AK35" s="92" t="s">
        <v>53</v>
      </c>
      <c r="AL35" s="223" t="s">
        <v>52</v>
      </c>
    </row>
    <row r="36" spans="1:38" ht="24.95" customHeight="1" x14ac:dyDescent="0.25">
      <c r="A36" s="243"/>
      <c r="B36" s="233" t="s">
        <v>277</v>
      </c>
      <c r="C36" s="233"/>
      <c r="D36" s="20" t="s">
        <v>279</v>
      </c>
      <c r="E36" s="20"/>
      <c r="F36" s="20"/>
      <c r="G36" s="20"/>
      <c r="H36" s="20"/>
      <c r="I36" s="20"/>
      <c r="J36" s="20"/>
      <c r="K36" s="20" t="s">
        <v>279</v>
      </c>
      <c r="L36" s="20" t="s">
        <v>279</v>
      </c>
      <c r="M36" s="20"/>
      <c r="N36" s="20"/>
      <c r="O36" s="20"/>
      <c r="P36" s="20"/>
      <c r="Q36" s="20"/>
      <c r="R36" s="20" t="s">
        <v>279</v>
      </c>
      <c r="S36" s="20" t="s">
        <v>279</v>
      </c>
      <c r="T36" s="20"/>
      <c r="U36" s="20"/>
      <c r="V36" s="20"/>
      <c r="W36" s="20"/>
      <c r="X36" s="20"/>
      <c r="Y36" s="20" t="s">
        <v>279</v>
      </c>
      <c r="Z36" s="20" t="s">
        <v>279</v>
      </c>
      <c r="AA36" s="20"/>
      <c r="AB36" s="20"/>
      <c r="AC36" s="20"/>
      <c r="AD36" s="20"/>
      <c r="AE36" s="20"/>
      <c r="AF36" s="20" t="s">
        <v>279</v>
      </c>
      <c r="AG36" s="20" t="s">
        <v>279</v>
      </c>
      <c r="AH36" s="20"/>
      <c r="AI36" s="12"/>
      <c r="AJ36" s="72">
        <f>COUNTIF($D$21:$AH$21,"natação")</f>
        <v>0</v>
      </c>
      <c r="AK36" s="10" t="s">
        <v>54</v>
      </c>
      <c r="AL36" s="223"/>
    </row>
    <row r="37" spans="1:38" ht="24.95" customHeight="1" x14ac:dyDescent="0.25">
      <c r="A37" s="243"/>
      <c r="B37" s="233" t="s">
        <v>286</v>
      </c>
      <c r="C37" s="233"/>
      <c r="D37" s="19" t="s">
        <v>279</v>
      </c>
      <c r="E37" s="19" t="s">
        <v>279</v>
      </c>
      <c r="F37" s="19"/>
      <c r="G37" s="19"/>
      <c r="H37" s="19" t="s">
        <v>279</v>
      </c>
      <c r="I37" s="19"/>
      <c r="J37" s="19"/>
      <c r="K37" s="19" t="s">
        <v>279</v>
      </c>
      <c r="L37" s="19" t="s">
        <v>279</v>
      </c>
      <c r="M37" s="19"/>
      <c r="N37" s="19"/>
      <c r="O37" s="19" t="s">
        <v>279</v>
      </c>
      <c r="P37" s="19"/>
      <c r="Q37" s="19"/>
      <c r="R37" s="19" t="s">
        <v>279</v>
      </c>
      <c r="S37" s="19"/>
      <c r="T37" s="19"/>
      <c r="U37" s="19"/>
      <c r="V37" s="19" t="s">
        <v>279</v>
      </c>
      <c r="W37" s="19"/>
      <c r="X37" s="19"/>
      <c r="Y37" s="19" t="s">
        <v>279</v>
      </c>
      <c r="Z37" s="19"/>
      <c r="AA37" s="19"/>
      <c r="AB37" s="19"/>
      <c r="AC37" s="19" t="s">
        <v>279</v>
      </c>
      <c r="AD37" s="19"/>
      <c r="AE37" s="19"/>
      <c r="AF37" s="19" t="s">
        <v>279</v>
      </c>
      <c r="AG37" s="19"/>
      <c r="AH37" s="19"/>
      <c r="AI37" s="12"/>
      <c r="AJ37" s="72">
        <f>COUNTIF($D$21:$AH$21,"golfe")</f>
        <v>0</v>
      </c>
      <c r="AK37" s="10" t="s">
        <v>55</v>
      </c>
      <c r="AL37" s="223"/>
    </row>
    <row r="38" spans="1:38" ht="24.95" customHeight="1" x14ac:dyDescent="0.25">
      <c r="A38" s="243"/>
      <c r="B38" s="233" t="s">
        <v>275</v>
      </c>
      <c r="C38" s="233"/>
      <c r="D38" s="19"/>
      <c r="E38" s="19" t="s">
        <v>279</v>
      </c>
      <c r="F38" s="19"/>
      <c r="G38" s="19"/>
      <c r="H38" s="19"/>
      <c r="I38" s="19"/>
      <c r="J38" s="19"/>
      <c r="K38" s="19"/>
      <c r="L38" s="19" t="s">
        <v>279</v>
      </c>
      <c r="M38" s="19"/>
      <c r="N38" s="19"/>
      <c r="O38" s="19"/>
      <c r="P38" s="19"/>
      <c r="Q38" s="19"/>
      <c r="R38" s="19"/>
      <c r="S38" s="19" t="s">
        <v>279</v>
      </c>
      <c r="T38" s="19"/>
      <c r="U38" s="19"/>
      <c r="V38" s="19"/>
      <c r="W38" s="19"/>
      <c r="X38" s="19"/>
      <c r="Y38" s="19"/>
      <c r="Z38" s="19" t="s">
        <v>279</v>
      </c>
      <c r="AA38" s="19"/>
      <c r="AB38" s="19"/>
      <c r="AC38" s="19"/>
      <c r="AD38" s="19"/>
      <c r="AE38" s="19"/>
      <c r="AF38" s="19"/>
      <c r="AG38" s="19"/>
      <c r="AH38" s="19"/>
      <c r="AI38" s="12"/>
      <c r="AJ38" s="72">
        <f>COUNTIF($D$21:$AH$21,"canoagem")</f>
        <v>5</v>
      </c>
      <c r="AK38" s="10" t="s">
        <v>56</v>
      </c>
      <c r="AL38" s="223"/>
    </row>
    <row r="39" spans="1:38" ht="24.95" customHeight="1" x14ac:dyDescent="0.25">
      <c r="A39" s="243"/>
      <c r="B39" s="233" t="s">
        <v>292</v>
      </c>
      <c r="C39" s="233"/>
      <c r="D39" s="20"/>
      <c r="E39" s="20"/>
      <c r="F39" s="20"/>
      <c r="G39" s="20"/>
      <c r="H39" s="20" t="s">
        <v>279</v>
      </c>
      <c r="I39" s="20"/>
      <c r="J39" s="20"/>
      <c r="K39" s="20"/>
      <c r="L39" s="20"/>
      <c r="M39" s="20"/>
      <c r="N39" s="20"/>
      <c r="O39" s="20" t="s">
        <v>279</v>
      </c>
      <c r="P39" s="20"/>
      <c r="Q39" s="20"/>
      <c r="R39" s="20"/>
      <c r="S39" s="20"/>
      <c r="T39" s="20"/>
      <c r="U39" s="20"/>
      <c r="V39" s="20" t="s">
        <v>279</v>
      </c>
      <c r="W39" s="20"/>
      <c r="X39" s="20"/>
      <c r="Y39" s="20"/>
      <c r="Z39" s="20"/>
      <c r="AA39" s="20"/>
      <c r="AB39" s="20"/>
      <c r="AC39" s="20" t="s">
        <v>279</v>
      </c>
      <c r="AD39" s="20"/>
      <c r="AE39" s="20"/>
      <c r="AF39" s="20"/>
      <c r="AG39" s="20" t="s">
        <v>279</v>
      </c>
      <c r="AH39" s="20"/>
      <c r="AI39" s="15"/>
      <c r="AJ39" s="72">
        <f>COUNTIF($D$21:$AH$21,"remo")</f>
        <v>0</v>
      </c>
      <c r="AK39" s="10" t="s">
        <v>57</v>
      </c>
      <c r="AL39" s="223"/>
    </row>
    <row r="40" spans="1:38" ht="24.95" customHeight="1" x14ac:dyDescent="0.25">
      <c r="A40" s="243"/>
      <c r="B40" s="233" t="s">
        <v>293</v>
      </c>
      <c r="C40" s="233"/>
      <c r="D40" s="20"/>
      <c r="E40" s="20"/>
      <c r="F40" s="20"/>
      <c r="G40" s="20"/>
      <c r="H40" s="20" t="s">
        <v>279</v>
      </c>
      <c r="I40" s="20"/>
      <c r="J40" s="20"/>
      <c r="K40" s="20"/>
      <c r="L40" s="20"/>
      <c r="M40" s="20"/>
      <c r="N40" s="20"/>
      <c r="O40" s="20" t="s">
        <v>279</v>
      </c>
      <c r="P40" s="20"/>
      <c r="Q40" s="20"/>
      <c r="R40" s="20"/>
      <c r="S40" s="20"/>
      <c r="T40" s="20"/>
      <c r="U40" s="20"/>
      <c r="V40" s="20" t="s">
        <v>279</v>
      </c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12"/>
      <c r="AJ40" s="72">
        <f>COUNTIF($D$21:$AH$21,"surfing")</f>
        <v>0</v>
      </c>
      <c r="AK40" s="10" t="s">
        <v>58</v>
      </c>
      <c r="AL40" s="223"/>
    </row>
    <row r="41" spans="1:38" ht="24.95" customHeight="1" x14ac:dyDescent="0.25">
      <c r="A41" s="243"/>
      <c r="B41" s="233" t="s">
        <v>276</v>
      </c>
      <c r="C41" s="233"/>
      <c r="D41" s="20"/>
      <c r="E41" s="20"/>
      <c r="F41" s="20"/>
      <c r="G41" s="20"/>
      <c r="H41" s="20" t="s">
        <v>279</v>
      </c>
      <c r="I41" s="20"/>
      <c r="J41" s="20"/>
      <c r="K41" s="20"/>
      <c r="L41" s="20" t="s">
        <v>279</v>
      </c>
      <c r="M41" s="20"/>
      <c r="N41" s="20"/>
      <c r="O41" s="20"/>
      <c r="P41" s="20"/>
      <c r="Q41" s="20"/>
      <c r="R41" s="20"/>
      <c r="S41" s="20" t="s">
        <v>279</v>
      </c>
      <c r="T41" s="20"/>
      <c r="U41" s="20"/>
      <c r="V41" s="20"/>
      <c r="W41" s="20"/>
      <c r="X41" s="20"/>
      <c r="Y41" s="20"/>
      <c r="Z41" s="20" t="s">
        <v>279</v>
      </c>
      <c r="AA41" s="20"/>
      <c r="AB41" s="20"/>
      <c r="AC41" s="20" t="s">
        <v>279</v>
      </c>
      <c r="AD41" s="20"/>
      <c r="AE41" s="20"/>
      <c r="AF41" s="20"/>
      <c r="AG41" s="20" t="s">
        <v>279</v>
      </c>
      <c r="AH41" s="20"/>
      <c r="AJ41" s="72">
        <f>COUNTIF($D$21:$AH$21,"vela")</f>
        <v>0</v>
      </c>
      <c r="AK41" s="10" t="s">
        <v>59</v>
      </c>
      <c r="AL41" s="223"/>
    </row>
    <row r="42" spans="1:38" ht="24.95" customHeight="1" x14ac:dyDescent="0.25">
      <c r="AJ42" s="72">
        <f>COUNTIF($D$21:$AH$21,"canoagem e remo")</f>
        <v>0</v>
      </c>
      <c r="AK42" s="10" t="s">
        <v>60</v>
      </c>
      <c r="AL42" s="223"/>
    </row>
    <row r="43" spans="1:38" ht="24.95" customHeight="1" x14ac:dyDescent="0.25">
      <c r="AJ43" s="72">
        <f>COUNTIF($D$21:$AH$21,"canoagem e surfing")</f>
        <v>0</v>
      </c>
      <c r="AK43" s="10" t="s">
        <v>61</v>
      </c>
      <c r="AL43" s="223"/>
    </row>
    <row r="44" spans="1:38" ht="21.75" customHeight="1" x14ac:dyDescent="0.25">
      <c r="AJ44" s="72">
        <f>COUNTIF($D$21:$AH$21,"canoagem e vela")</f>
        <v>0</v>
      </c>
      <c r="AK44" s="10" t="s">
        <v>62</v>
      </c>
      <c r="AL44" s="223"/>
    </row>
    <row r="45" spans="1:38" ht="21.75" customHeight="1" x14ac:dyDescent="0.25">
      <c r="AJ45" s="72">
        <f>COUNTIF($D$21:$AH$21,"remo e surfing")</f>
        <v>0</v>
      </c>
      <c r="AK45" s="10" t="s">
        <v>63</v>
      </c>
      <c r="AL45" s="223"/>
    </row>
    <row r="46" spans="1:38" ht="21.75" customHeight="1" x14ac:dyDescent="0.25">
      <c r="AJ46" s="72">
        <f>COUNTIF($D$21:$AH$21,"remo e vela")</f>
        <v>0</v>
      </c>
      <c r="AK46" s="10" t="s">
        <v>64</v>
      </c>
      <c r="AL46" s="223"/>
    </row>
    <row r="47" spans="1:38" ht="21.75" customHeight="1" x14ac:dyDescent="0.25">
      <c r="AJ47" s="72">
        <f>COUNTIF($D$21:$AH$21,"surfing e vela")</f>
        <v>0</v>
      </c>
      <c r="AK47" s="10" t="s">
        <v>65</v>
      </c>
      <c r="AL47" s="223"/>
    </row>
    <row r="48" spans="1:38" ht="21.75" customHeight="1" x14ac:dyDescent="0.25">
      <c r="AJ48" s="72">
        <f>COUNTIF($D$21:$AH$21,"canoagem, remo e surfing")</f>
        <v>0</v>
      </c>
      <c r="AK48" s="10" t="s">
        <v>66</v>
      </c>
      <c r="AL48" s="223"/>
    </row>
    <row r="49" spans="35:38" ht="21.75" customHeight="1" x14ac:dyDescent="0.25">
      <c r="AJ49" s="72">
        <f>COUNTIF($D$21:$AH$21,"canoagem, remo e vela")</f>
        <v>0</v>
      </c>
      <c r="AK49" s="10" t="s">
        <v>67</v>
      </c>
      <c r="AL49" s="223"/>
    </row>
    <row r="50" spans="35:38" ht="21.75" customHeight="1" x14ac:dyDescent="0.25">
      <c r="AJ50" s="72">
        <f>COUNTIF($D$21:$AH$21,"remo, surfing e vela")</f>
        <v>0</v>
      </c>
      <c r="AK50" s="10" t="s">
        <v>68</v>
      </c>
      <c r="AL50" s="223"/>
    </row>
    <row r="51" spans="35:38" ht="21.75" customHeight="1" x14ac:dyDescent="0.25">
      <c r="AJ51" s="72">
        <f>COUNTIF($D$21:$AH$21,"canoagem, remo, surfing e vela")</f>
        <v>0</v>
      </c>
      <c r="AK51" s="10" t="s">
        <v>69</v>
      </c>
      <c r="AL51" s="223"/>
    </row>
    <row r="52" spans="35:38" ht="21.75" customHeight="1" thickBot="1" x14ac:dyDescent="0.3">
      <c r="AJ52" s="90">
        <f>COUNTIF($D$22:$AG$22,"Sim")</f>
        <v>0</v>
      </c>
      <c r="AK52" s="101" t="s">
        <v>37</v>
      </c>
      <c r="AL52" s="102"/>
    </row>
    <row r="53" spans="35:38" ht="21.75" customHeight="1" x14ac:dyDescent="0.25">
      <c r="AJ53" s="99">
        <f>AJ8/AJ21</f>
        <v>41</v>
      </c>
      <c r="AK53" s="88" t="s">
        <v>230</v>
      </c>
    </row>
    <row r="54" spans="35:38" ht="21.75" customHeight="1" thickBot="1" x14ac:dyDescent="0.3">
      <c r="AJ54" s="52">
        <f>AJ13/AJ21</f>
        <v>1</v>
      </c>
      <c r="AK54" s="53" t="s">
        <v>231</v>
      </c>
    </row>
    <row r="55" spans="35:38" ht="21.75" customHeight="1" thickBot="1" x14ac:dyDescent="0.3"/>
    <row r="56" spans="35:38" ht="18" customHeight="1" thickBot="1" x14ac:dyDescent="0.3">
      <c r="AJ56" s="1"/>
      <c r="AK56" s="103" t="s">
        <v>23</v>
      </c>
      <c r="AL56" s="4"/>
    </row>
    <row r="57" spans="35:38" ht="18" customHeight="1" x14ac:dyDescent="0.25">
      <c r="AJ57" s="25">
        <f>SUM($D$25:$AH$25)</f>
        <v>343</v>
      </c>
      <c r="AK57" s="89" t="s">
        <v>80</v>
      </c>
      <c r="AL57" s="225" t="s">
        <v>34</v>
      </c>
    </row>
    <row r="58" spans="35:38" ht="18" customHeight="1" x14ac:dyDescent="0.25">
      <c r="AJ58" s="26">
        <f>SUM($D$26:$AH$26)</f>
        <v>175</v>
      </c>
      <c r="AK58" s="2" t="s">
        <v>81</v>
      </c>
      <c r="AL58" s="224"/>
    </row>
    <row r="59" spans="35:38" ht="18" customHeight="1" x14ac:dyDescent="0.25">
      <c r="AJ59" s="26">
        <f>SUM($D$27:$AH$27)</f>
        <v>168</v>
      </c>
      <c r="AK59" s="2" t="s">
        <v>82</v>
      </c>
      <c r="AL59" s="224"/>
    </row>
    <row r="60" spans="35:38" ht="18" customHeight="1" thickBot="1" x14ac:dyDescent="0.3">
      <c r="AJ60" s="90">
        <f>SUM($D$28:$AH$28)</f>
        <v>8</v>
      </c>
      <c r="AK60" s="91" t="s">
        <v>84</v>
      </c>
      <c r="AL60" s="226"/>
    </row>
    <row r="61" spans="35:38" ht="18" customHeight="1" x14ac:dyDescent="0.25">
      <c r="AI61" s="14"/>
      <c r="AJ61" s="96">
        <f>COUNTIF($D$29:$AH$29,"1º ciclo")</f>
        <v>4</v>
      </c>
      <c r="AK61" s="63" t="s">
        <v>10</v>
      </c>
      <c r="AL61" s="224" t="s">
        <v>21</v>
      </c>
    </row>
    <row r="62" spans="35:38" ht="18" customHeight="1" x14ac:dyDescent="0.25">
      <c r="AI62" s="14"/>
      <c r="AJ62" s="26">
        <f>COUNTIF($D$29:$AG$29,"2º ciclo")</f>
        <v>0</v>
      </c>
      <c r="AK62" s="2" t="s">
        <v>11</v>
      </c>
      <c r="AL62" s="224"/>
    </row>
    <row r="63" spans="35:38" ht="18" customHeight="1" x14ac:dyDescent="0.25">
      <c r="AI63" s="14"/>
      <c r="AJ63" s="26">
        <f>COUNTIF($D$29:$AG$29,"3º ciclo")</f>
        <v>0</v>
      </c>
      <c r="AK63" s="2" t="s">
        <v>12</v>
      </c>
      <c r="AL63" s="224"/>
    </row>
    <row r="64" spans="35:38" ht="18" customHeight="1" x14ac:dyDescent="0.25">
      <c r="AI64" s="14"/>
      <c r="AJ64" s="26">
        <f>COUNTIF($D$29:$AH$29,"secundário")</f>
        <v>0</v>
      </c>
      <c r="AK64" s="2" t="s">
        <v>87</v>
      </c>
      <c r="AL64" s="224"/>
    </row>
    <row r="65" spans="29:38" ht="18" customHeight="1" x14ac:dyDescent="0.25">
      <c r="AI65" s="14"/>
      <c r="AJ65" s="26">
        <f>COUNTIF($D$29:$AH$29,"Profissional")</f>
        <v>0</v>
      </c>
      <c r="AK65" s="2" t="s">
        <v>85</v>
      </c>
      <c r="AL65" s="224"/>
    </row>
    <row r="66" spans="29:38" ht="18" customHeight="1" thickBot="1" x14ac:dyDescent="0.3">
      <c r="AI66" s="14"/>
      <c r="AJ66" s="97">
        <f>COUNTIF($D$29:$AH$29,"Vários")</f>
        <v>10</v>
      </c>
      <c r="AK66" s="27" t="s">
        <v>86</v>
      </c>
      <c r="AL66" s="224"/>
    </row>
    <row r="67" spans="29:38" ht="18" customHeight="1" x14ac:dyDescent="0.25">
      <c r="AJ67" s="70">
        <f>COUNTIF($D$30:$AH$30,"Sede")</f>
        <v>14</v>
      </c>
      <c r="AK67" s="89" t="s">
        <v>8</v>
      </c>
      <c r="AL67" s="227" t="s">
        <v>6</v>
      </c>
    </row>
    <row r="68" spans="29:38" ht="18" customHeight="1" x14ac:dyDescent="0.25">
      <c r="AJ68" s="72">
        <f>COUNTIF($D$30:$AH$30,"Outro")</f>
        <v>0</v>
      </c>
      <c r="AK68" s="2" t="s">
        <v>9</v>
      </c>
      <c r="AL68" s="228"/>
    </row>
    <row r="69" spans="29:38" ht="18" customHeight="1" thickBot="1" x14ac:dyDescent="0.3">
      <c r="AJ69" s="73">
        <f>COUNTIF($D$30:$AH$30,"Vários")</f>
        <v>0</v>
      </c>
      <c r="AK69" s="91" t="s">
        <v>75</v>
      </c>
      <c r="AL69" s="229"/>
    </row>
    <row r="70" spans="29:38" ht="18" customHeight="1" x14ac:dyDescent="0.25">
      <c r="AJ70" s="81">
        <f>COUNTIF($D$31:$AH$31,"atletismo")</f>
        <v>0</v>
      </c>
      <c r="AK70" s="92" t="s">
        <v>53</v>
      </c>
      <c r="AL70" s="223" t="s">
        <v>52</v>
      </c>
    </row>
    <row r="71" spans="29:38" ht="18" customHeight="1" x14ac:dyDescent="0.25">
      <c r="AJ71" s="72">
        <f>COUNTIF($D$31:$AH$31,"natação")</f>
        <v>0</v>
      </c>
      <c r="AK71" s="10" t="s">
        <v>54</v>
      </c>
      <c r="AL71" s="223"/>
    </row>
    <row r="72" spans="29:38" ht="18" customHeight="1" x14ac:dyDescent="0.25">
      <c r="AJ72" s="72">
        <f>COUNTIF($D$31:$AH$31,"golfe")</f>
        <v>0</v>
      </c>
      <c r="AK72" s="10" t="s">
        <v>55</v>
      </c>
      <c r="AL72" s="223"/>
    </row>
    <row r="73" spans="29:38" ht="18" customHeight="1" x14ac:dyDescent="0.25">
      <c r="AJ73" s="72">
        <f>COUNTIF($D$31:$AH$31,"canoagem")</f>
        <v>0</v>
      </c>
      <c r="AK73" s="10" t="s">
        <v>56</v>
      </c>
      <c r="AL73" s="223"/>
    </row>
    <row r="74" spans="29:38" ht="18" customHeight="1" x14ac:dyDescent="0.25">
      <c r="AJ74" s="72">
        <f>COUNTIF($D$31:$AH$31,"remo")</f>
        <v>0</v>
      </c>
      <c r="AK74" s="10" t="s">
        <v>57</v>
      </c>
      <c r="AL74" s="223"/>
    </row>
    <row r="75" spans="29:38" ht="18" customHeight="1" x14ac:dyDescent="0.25">
      <c r="AJ75" s="72">
        <f>COUNTIF($D$31:$AH$31,"surfing")</f>
        <v>0</v>
      </c>
      <c r="AK75" s="10" t="s">
        <v>58</v>
      </c>
      <c r="AL75" s="223"/>
    </row>
    <row r="76" spans="29:38" ht="18" customHeight="1" x14ac:dyDescent="0.25">
      <c r="AC76" s="14"/>
      <c r="AJ76" s="72">
        <f>COUNTIF($D$31:$AH$31,"vela")</f>
        <v>0</v>
      </c>
      <c r="AK76" s="10" t="s">
        <v>59</v>
      </c>
      <c r="AL76" s="223"/>
    </row>
    <row r="77" spans="29:38" ht="18" customHeight="1" x14ac:dyDescent="0.25">
      <c r="AC77" s="14"/>
      <c r="AJ77" s="72">
        <f>COUNTIF($D$31:$AH$31,"atletismo")</f>
        <v>0</v>
      </c>
      <c r="AK77" s="10" t="s">
        <v>60</v>
      </c>
      <c r="AL77" s="223"/>
    </row>
    <row r="78" spans="29:38" ht="18" customHeight="1" x14ac:dyDescent="0.25">
      <c r="AC78" s="14"/>
      <c r="AJ78" s="72">
        <f>COUNTIF($D$31:$AH$31,"canoagem e surfing")</f>
        <v>3</v>
      </c>
      <c r="AK78" s="10" t="s">
        <v>61</v>
      </c>
      <c r="AL78" s="223"/>
    </row>
    <row r="79" spans="29:38" ht="18" customHeight="1" x14ac:dyDescent="0.25">
      <c r="AJ79" s="72">
        <f>COUNTIF($D$31:$AH$31,"canoagem e vela")</f>
        <v>1</v>
      </c>
      <c r="AK79" s="10" t="s">
        <v>62</v>
      </c>
      <c r="AL79" s="223"/>
    </row>
    <row r="80" spans="29:38" ht="18" customHeight="1" x14ac:dyDescent="0.25">
      <c r="AC80" s="61"/>
      <c r="AJ80" s="72">
        <f>COUNTIF($D$31:$AH$31,"remo e surfing")</f>
        <v>1</v>
      </c>
      <c r="AK80" s="10" t="s">
        <v>63</v>
      </c>
      <c r="AL80" s="223"/>
    </row>
    <row r="81" spans="29:38" ht="18" customHeight="1" x14ac:dyDescent="0.25">
      <c r="AC81" s="61"/>
      <c r="AJ81" s="72">
        <f>COUNTIF($D$31:$AH$31,"remo e vela")</f>
        <v>0</v>
      </c>
      <c r="AK81" s="10" t="s">
        <v>64</v>
      </c>
      <c r="AL81" s="223"/>
    </row>
    <row r="82" spans="29:38" ht="18" customHeight="1" x14ac:dyDescent="0.25">
      <c r="AC82" s="61"/>
      <c r="AJ82" s="72">
        <f>COUNTIF($D$31:$AH$31,"surfing e vela")</f>
        <v>0</v>
      </c>
      <c r="AK82" s="10" t="s">
        <v>65</v>
      </c>
      <c r="AL82" s="223"/>
    </row>
    <row r="83" spans="29:38" ht="18" customHeight="1" x14ac:dyDescent="0.25">
      <c r="AC83" s="61"/>
      <c r="AJ83" s="72">
        <f>COUNTIF($D$31:$AH$31,"canoagem, remo e surfing")</f>
        <v>1</v>
      </c>
      <c r="AK83" s="10" t="s">
        <v>66</v>
      </c>
      <c r="AL83" s="223"/>
    </row>
    <row r="84" spans="29:38" ht="18" customHeight="1" x14ac:dyDescent="0.25">
      <c r="AC84" s="61"/>
      <c r="AJ84" s="72">
        <f>COUNTIF($D$31:$AH$31,"canoagem, remo e vela")</f>
        <v>4</v>
      </c>
      <c r="AK84" s="10" t="s">
        <v>67</v>
      </c>
      <c r="AL84" s="223"/>
    </row>
    <row r="85" spans="29:38" ht="18" customHeight="1" x14ac:dyDescent="0.25">
      <c r="AC85" s="61"/>
      <c r="AJ85" s="72">
        <f>COUNTIF($D$31:$AH$31,"remo, surfing e vela")</f>
        <v>0</v>
      </c>
      <c r="AK85" s="10" t="s">
        <v>68</v>
      </c>
      <c r="AL85" s="223"/>
    </row>
    <row r="86" spans="29:38" ht="18" customHeight="1" thickBot="1" x14ac:dyDescent="0.3">
      <c r="AC86" s="61"/>
      <c r="AJ86" s="82">
        <f>COUNTIF($D$31:$AH$31,"canoagem, remo, surfing e vela")</f>
        <v>1</v>
      </c>
      <c r="AK86" s="93" t="s">
        <v>69</v>
      </c>
      <c r="AL86" s="223"/>
    </row>
    <row r="87" spans="29:38" ht="18" customHeight="1" x14ac:dyDescent="0.25">
      <c r="AJ87" s="25">
        <f>SUM(D32:AH32)</f>
        <v>112</v>
      </c>
      <c r="AK87" s="89" t="s">
        <v>233</v>
      </c>
      <c r="AL87" s="230" t="s">
        <v>20</v>
      </c>
    </row>
    <row r="88" spans="29:38" ht="18" customHeight="1" thickBot="1" x14ac:dyDescent="0.3">
      <c r="AJ88" s="90">
        <f>COUNTA(D34:AH41)</f>
        <v>57</v>
      </c>
      <c r="AK88" s="91" t="s">
        <v>237</v>
      </c>
      <c r="AL88" s="231"/>
    </row>
    <row r="89" spans="29:38" ht="18" customHeight="1" thickBot="1" x14ac:dyDescent="0.3">
      <c r="AJ89" s="98">
        <f>COUNTA(D32:AH32)</f>
        <v>13</v>
      </c>
      <c r="AK89" s="215" t="s">
        <v>51</v>
      </c>
      <c r="AL89" s="216"/>
    </row>
    <row r="90" spans="29:38" ht="18" customHeight="1" x14ac:dyDescent="0.25">
      <c r="AJ90" s="94">
        <f>AJ57/AJ89</f>
        <v>26.384615384615383</v>
      </c>
      <c r="AK90" s="95" t="s">
        <v>232</v>
      </c>
      <c r="AL90" s="62"/>
    </row>
    <row r="91" spans="29:38" ht="18" customHeight="1" x14ac:dyDescent="0.25">
      <c r="AJ91" s="55">
        <f>AJ88/AJ89</f>
        <v>4.384615384615385</v>
      </c>
      <c r="AK91" s="56" t="s">
        <v>235</v>
      </c>
      <c r="AL91" s="232"/>
    </row>
    <row r="92" spans="29:38" ht="18" customHeight="1" x14ac:dyDescent="0.25">
      <c r="AJ92" s="55">
        <f>AJ88/AJ89</f>
        <v>4.384615384615385</v>
      </c>
      <c r="AK92" s="57" t="s">
        <v>236</v>
      </c>
      <c r="AL92" s="232"/>
    </row>
    <row r="93" spans="29:38" ht="18" customHeight="1" x14ac:dyDescent="0.25">
      <c r="AJ93" s="55">
        <f>AJ57/AJ87</f>
        <v>3.0625</v>
      </c>
      <c r="AK93" s="56" t="s">
        <v>238</v>
      </c>
      <c r="AL93" s="62"/>
    </row>
  </sheetData>
  <mergeCells count="63">
    <mergeCell ref="A7:K7"/>
    <mergeCell ref="L7:N7"/>
    <mergeCell ref="O7:AB7"/>
    <mergeCell ref="AC7:AH7"/>
    <mergeCell ref="A5:AH5"/>
    <mergeCell ref="A6:K6"/>
    <mergeCell ref="L6:N6"/>
    <mergeCell ref="O6:AB6"/>
    <mergeCell ref="AC6:AH6"/>
    <mergeCell ref="A8:B9"/>
    <mergeCell ref="C8:C9"/>
    <mergeCell ref="D8:AH8"/>
    <mergeCell ref="AL8:AL12"/>
    <mergeCell ref="A10:A23"/>
    <mergeCell ref="B10:C10"/>
    <mergeCell ref="B11:C11"/>
    <mergeCell ref="B12:C12"/>
    <mergeCell ref="B13:C13"/>
    <mergeCell ref="AL13:AL14"/>
    <mergeCell ref="B14:C14"/>
    <mergeCell ref="B15:C15"/>
    <mergeCell ref="AL15:AL20"/>
    <mergeCell ref="B16:C16"/>
    <mergeCell ref="B17:C17"/>
    <mergeCell ref="B18:C18"/>
    <mergeCell ref="B19:C19"/>
    <mergeCell ref="B20:C20"/>
    <mergeCell ref="B21:C21"/>
    <mergeCell ref="AK21:AL21"/>
    <mergeCell ref="B22:C22"/>
    <mergeCell ref="AL22:AL24"/>
    <mergeCell ref="B23:C23"/>
    <mergeCell ref="D23:AH23"/>
    <mergeCell ref="A24:B24"/>
    <mergeCell ref="A25:A41"/>
    <mergeCell ref="B25:C25"/>
    <mergeCell ref="AL25:AL31"/>
    <mergeCell ref="B26:C26"/>
    <mergeCell ref="B27:C27"/>
    <mergeCell ref="B28:C28"/>
    <mergeCell ref="B29:C29"/>
    <mergeCell ref="B30:C30"/>
    <mergeCell ref="B31:C31"/>
    <mergeCell ref="B32:C32"/>
    <mergeCell ref="AL32:AL34"/>
    <mergeCell ref="B33:C33"/>
    <mergeCell ref="D33:AH33"/>
    <mergeCell ref="B34:C34"/>
    <mergeCell ref="B35:C35"/>
    <mergeCell ref="AL35:AL51"/>
    <mergeCell ref="B36:C36"/>
    <mergeCell ref="B37:C37"/>
    <mergeCell ref="B38:C38"/>
    <mergeCell ref="B39:C39"/>
    <mergeCell ref="AL87:AL88"/>
    <mergeCell ref="AK89:AL89"/>
    <mergeCell ref="AL91:AL92"/>
    <mergeCell ref="B40:C40"/>
    <mergeCell ref="B41:C41"/>
    <mergeCell ref="AL57:AL60"/>
    <mergeCell ref="AL61:AL66"/>
    <mergeCell ref="AL67:AL69"/>
    <mergeCell ref="AL70:AL86"/>
  </mergeCells>
  <conditionalFormatting sqref="D32:AH32">
    <cfRule type="containsBlanks" dxfId="3" priority="1">
      <formula>LEN(TRIM(D32))=0</formula>
    </cfRule>
  </conditionalFormatting>
  <pageMargins left="0.25" right="0.25" top="0.75" bottom="0.75" header="0.3" footer="0.3"/>
  <pageSetup paperSize="9" scale="46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62465" r:id="rId4">
          <objectPr defaultSize="0" autoPict="0" r:id="rId5">
            <anchor moveWithCells="1" sizeWithCells="1">
              <from>
                <xdr:col>28</xdr:col>
                <xdr:colOff>171450</xdr:colOff>
                <xdr:row>0</xdr:row>
                <xdr:rowOff>133350</xdr:rowOff>
              </from>
              <to>
                <xdr:col>32</xdr:col>
                <xdr:colOff>19050</xdr:colOff>
                <xdr:row>3</xdr:row>
                <xdr:rowOff>57150</xdr:rowOff>
              </to>
            </anchor>
          </objectPr>
        </oleObject>
      </mc:Choice>
      <mc:Fallback>
        <oleObject progId="Word.Picture.8" shapeId="62465" r:id="rId4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800-000000000000}">
          <x14:formula1>
            <xm:f>dados_1!$E$3:$E$19</xm:f>
          </x14:formula1>
          <xm:sqref>D21:AH21 D31:AH31</xm:sqref>
        </x14:dataValidation>
        <x14:dataValidation type="list" allowBlank="1" showInputMessage="1" showErrorMessage="1" xr:uid="{00000000-0002-0000-0800-000001000000}">
          <x14:formula1>
            <xm:f>dados_1!$B$26:$B$27</xm:f>
          </x14:formula1>
          <xm:sqref>D22:AH22</xm:sqref>
        </x14:dataValidation>
        <x14:dataValidation type="list" allowBlank="1" showInputMessage="1" showErrorMessage="1" xr:uid="{00000000-0002-0000-0800-000002000000}">
          <x14:formula1>
            <xm:f>dados_1!$B$22:$B$24</xm:f>
          </x14:formula1>
          <xm:sqref>D20:AH20</xm:sqref>
        </x14:dataValidation>
        <x14:dataValidation type="list" allowBlank="1" showInputMessage="1" showErrorMessage="1" xr:uid="{00000000-0002-0000-0800-000003000000}">
          <x14:formula1>
            <xm:f>dados_1!$B$13:$B$19</xm:f>
          </x14:formula1>
          <xm:sqref>D19:AH19</xm:sqref>
        </x14:dataValidation>
        <x14:dataValidation type="list" allowBlank="1" showInputMessage="1" showErrorMessage="1" xr:uid="{00000000-0002-0000-0800-000004000000}">
          <x14:formula1>
            <xm:f>dados_1!$B$9:$B$11</xm:f>
          </x14:formula1>
          <xm:sqref>D18:AH18 D30:AH30</xm:sqref>
        </x14:dataValidation>
        <x14:dataValidation type="list" allowBlank="1" showInputMessage="1" showErrorMessage="1" xr:uid="{00000000-0002-0000-0800-000005000000}">
          <x14:formula1>
            <xm:f>dados_1!$B$2:$B$7</xm:f>
          </x14:formula1>
          <xm:sqref>D17:AH17 D29:AH29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19</vt:i4>
      </vt:variant>
      <vt:variant>
        <vt:lpstr>Intervalos com Nome</vt:lpstr>
      </vt:variant>
      <vt:variant>
        <vt:i4>14</vt:i4>
      </vt:variant>
    </vt:vector>
  </HeadingPairs>
  <TitlesOfParts>
    <vt:vector size="33" baseType="lpstr">
      <vt:lpstr>set</vt:lpstr>
      <vt:lpstr>out</vt:lpstr>
      <vt:lpstr>nov</vt:lpstr>
      <vt:lpstr>dez</vt:lpstr>
      <vt:lpstr>jan</vt:lpstr>
      <vt:lpstr>set_jan</vt:lpstr>
      <vt:lpstr>fev</vt:lpstr>
      <vt:lpstr>mar</vt:lpstr>
      <vt:lpstr>abr</vt:lpstr>
      <vt:lpstr>mai</vt:lpstr>
      <vt:lpstr>jun</vt:lpstr>
      <vt:lpstr>fev_jun</vt:lpstr>
      <vt:lpstr>jul</vt:lpstr>
      <vt:lpstr>set_jul_161070</vt:lpstr>
      <vt:lpstr>Ação Formação_1</vt:lpstr>
      <vt:lpstr>Ação Formação_2</vt:lpstr>
      <vt:lpstr>Ação Formação_3</vt:lpstr>
      <vt:lpstr>dados_1</vt:lpstr>
      <vt:lpstr>dados_2</vt:lpstr>
      <vt:lpstr>abr!Área_de_Impressão</vt:lpstr>
      <vt:lpstr>'Ação Formação_1'!Área_de_Impressão</vt:lpstr>
      <vt:lpstr>'Ação Formação_2'!Área_de_Impressão</vt:lpstr>
      <vt:lpstr>'Ação Formação_3'!Área_de_Impressão</vt:lpstr>
      <vt:lpstr>dez!Área_de_Impressão</vt:lpstr>
      <vt:lpstr>fev!Área_de_Impressão</vt:lpstr>
      <vt:lpstr>jan!Área_de_Impressão</vt:lpstr>
      <vt:lpstr>jul!Área_de_Impressão</vt:lpstr>
      <vt:lpstr>jun!Área_de_Impressão</vt:lpstr>
      <vt:lpstr>mai!Área_de_Impressão</vt:lpstr>
      <vt:lpstr>mar!Área_de_Impressão</vt:lpstr>
      <vt:lpstr>nov!Área_de_Impressão</vt:lpstr>
      <vt:lpstr>out!Área_de_Impressão</vt:lpstr>
      <vt:lpstr>set!Área_de_Impressão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Nuno Reis</dc:creator>
  <cp:lastModifiedBy>Asus</cp:lastModifiedBy>
  <cp:lastPrinted>2021-09-23T11:08:20Z</cp:lastPrinted>
  <dcterms:created xsi:type="dcterms:W3CDTF">2015-09-25T12:09:38Z</dcterms:created>
  <dcterms:modified xsi:type="dcterms:W3CDTF">2022-12-02T09:45:52Z</dcterms:modified>
</cp:coreProperties>
</file>