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 defaultThemeVersion="124226"/>
  <bookViews>
    <workbookView xWindow="-15" yWindow="-15" windowWidth="14400" windowHeight="9240" tabRatio="816" activeTab="10"/>
  </bookViews>
  <sheets>
    <sheet name="Jornadas" sheetId="14" r:id="rId1"/>
    <sheet name="Folha1" sheetId="52" state="hidden" r:id="rId2"/>
    <sheet name="Inf Fem" sheetId="43" r:id="rId3"/>
    <sheet name="Inf Masc" sheetId="45" r:id="rId4"/>
    <sheet name="Inic Fem" sheetId="46" r:id="rId5"/>
    <sheet name="Inic Masc" sheetId="49" r:id="rId6"/>
    <sheet name="Juv Fem" sheetId="47" r:id="rId7"/>
    <sheet name="Juv Masc" sheetId="50" r:id="rId8"/>
    <sheet name="Jun Fem" sheetId="48" state="hidden" r:id="rId9"/>
    <sheet name="Jun Masc" sheetId="51" r:id="rId10"/>
    <sheet name="Boletins" sheetId="38" r:id="rId11"/>
  </sheets>
  <definedNames>
    <definedName name="_xlnm.Print_Area" localSheetId="10">Boletins!$A$1:$AC$95</definedName>
    <definedName name="_xlnm.Print_Area" localSheetId="2">'Inf Fem'!$A$1:$Y$46</definedName>
    <definedName name="_xlnm.Print_Area" localSheetId="3">'Inf Masc'!$A$1:$Y$46</definedName>
    <definedName name="_xlnm.Print_Area" localSheetId="4">'Inic Fem'!$A$1:$Y$46</definedName>
    <definedName name="_xlnm.Print_Area" localSheetId="5">'Inic Masc'!$A$1:$Y$46</definedName>
    <definedName name="_xlnm.Print_Area" localSheetId="0">Jornadas!$A$1:$J$66</definedName>
    <definedName name="_xlnm.Print_Area" localSheetId="8">'Jun Fem'!$A$1:$Y$46</definedName>
    <definedName name="_xlnm.Print_Area" localSheetId="9">'Jun Masc'!$A$1:$Y$46</definedName>
    <definedName name="_xlnm.Print_Area" localSheetId="6">'Juv Fem'!$A$1:$Y$46</definedName>
    <definedName name="_xlnm.Print_Area" localSheetId="7">'Juv Masc'!$A$1:$Y$46</definedName>
    <definedName name="_xlnm.Print_Titles" localSheetId="2">'Inf Fem'!$1:$4</definedName>
    <definedName name="_xlnm.Print_Titles" localSheetId="3">'Inf Masc'!$1:$4</definedName>
    <definedName name="_xlnm.Print_Titles" localSheetId="4">'Inic Fem'!$1:$4</definedName>
    <definedName name="_xlnm.Print_Titles" localSheetId="5">'Inic Masc'!$1:$4</definedName>
    <definedName name="_xlnm.Print_Titles" localSheetId="0">Jornadas!$1:$3</definedName>
    <definedName name="_xlnm.Print_Titles" localSheetId="8">'Jun Fem'!$1:$4</definedName>
    <definedName name="_xlnm.Print_Titles" localSheetId="9">'Jun Masc'!$1:$4</definedName>
    <definedName name="_xlnm.Print_Titles" localSheetId="6">'Juv Fem'!$1:$4</definedName>
    <definedName name="_xlnm.Print_Titles" localSheetId="7">'Juv Masc'!$1:$4</definedName>
  </definedNames>
  <calcPr calcId="171027"/>
</workbook>
</file>

<file path=xl/calcChain.xml><?xml version="1.0" encoding="utf-8"?>
<calcChain xmlns="http://schemas.openxmlformats.org/spreadsheetml/2006/main">
  <c r="T27" i="51"/>
  <c r="S27"/>
  <c r="T26"/>
  <c r="S26"/>
  <c r="T25"/>
  <c r="S25"/>
  <c r="T24"/>
  <c r="S24"/>
  <c r="T23"/>
  <c r="S23"/>
  <c r="T27" i="48"/>
  <c r="S27"/>
  <c r="T26"/>
  <c r="S26"/>
  <c r="T25"/>
  <c r="S25"/>
  <c r="T24"/>
  <c r="S24"/>
  <c r="T23"/>
  <c r="S23"/>
  <c r="T27" i="50"/>
  <c r="S27"/>
  <c r="T26"/>
  <c r="S26"/>
  <c r="T25"/>
  <c r="S25"/>
  <c r="T24"/>
  <c r="S24"/>
  <c r="T23"/>
  <c r="S23"/>
  <c r="T27" i="47"/>
  <c r="S27"/>
  <c r="T26"/>
  <c r="S26"/>
  <c r="T25"/>
  <c r="S25"/>
  <c r="T24"/>
  <c r="S24"/>
  <c r="T23"/>
  <c r="S23"/>
  <c r="T27" i="49"/>
  <c r="S27"/>
  <c r="T26"/>
  <c r="S26"/>
  <c r="T25"/>
  <c r="S25"/>
  <c r="T24"/>
  <c r="S24"/>
  <c r="T23"/>
  <c r="S23"/>
  <c r="T27" i="46"/>
  <c r="S27"/>
  <c r="T26"/>
  <c r="S26"/>
  <c r="T25"/>
  <c r="S25"/>
  <c r="T24"/>
  <c r="S24"/>
  <c r="T23"/>
  <c r="S23"/>
  <c r="T27" i="45"/>
  <c r="S27"/>
  <c r="T26"/>
  <c r="S26"/>
  <c r="T25"/>
  <c r="S25"/>
  <c r="T24"/>
  <c r="S24"/>
  <c r="T23"/>
  <c r="S23"/>
  <c r="T13" i="51"/>
  <c r="S13"/>
  <c r="T12"/>
  <c r="S12"/>
  <c r="T11"/>
  <c r="S11"/>
  <c r="T13" i="48"/>
  <c r="S13"/>
  <c r="T12"/>
  <c r="S12"/>
  <c r="T11"/>
  <c r="S11"/>
  <c r="T10"/>
  <c r="S10"/>
  <c r="T9"/>
  <c r="S9"/>
  <c r="T13" i="47"/>
  <c r="S13"/>
  <c r="T13" i="49"/>
  <c r="S13"/>
  <c r="T12"/>
  <c r="S12"/>
  <c r="T13" i="46"/>
  <c r="S13"/>
  <c r="T12"/>
  <c r="S12"/>
  <c r="T13" i="45"/>
  <c r="S13"/>
  <c r="T12"/>
  <c r="S12"/>
  <c r="T27" i="43"/>
  <c r="T26"/>
  <c r="S27"/>
  <c r="S26"/>
  <c r="T13"/>
  <c r="T12"/>
  <c r="S13"/>
  <c r="S12"/>
  <c r="K45" i="51" l="1"/>
  <c r="X37" s="1"/>
  <c r="J45"/>
  <c r="K42"/>
  <c r="X39" s="1"/>
  <c r="J42"/>
  <c r="X38" s="1"/>
  <c r="K39"/>
  <c r="X41" s="1"/>
  <c r="J39"/>
  <c r="X40" s="1"/>
  <c r="X36"/>
  <c r="K36"/>
  <c r="H42" s="1"/>
  <c r="J36"/>
  <c r="H45" s="1"/>
  <c r="K35"/>
  <c r="D42" s="1"/>
  <c r="J35"/>
  <c r="D45" s="1"/>
  <c r="M31"/>
  <c r="L31"/>
  <c r="K31"/>
  <c r="J31"/>
  <c r="M30"/>
  <c r="L30"/>
  <c r="K30"/>
  <c r="J30"/>
  <c r="M29"/>
  <c r="L29"/>
  <c r="K29"/>
  <c r="J29"/>
  <c r="S28"/>
  <c r="O28"/>
  <c r="H31" s="1"/>
  <c r="M28"/>
  <c r="L28"/>
  <c r="K28"/>
  <c r="J28"/>
  <c r="R27"/>
  <c r="Q27"/>
  <c r="M27"/>
  <c r="L27"/>
  <c r="K27"/>
  <c r="J27"/>
  <c r="D27"/>
  <c r="Y26"/>
  <c r="X26"/>
  <c r="R26"/>
  <c r="Q26"/>
  <c r="M26"/>
  <c r="L26"/>
  <c r="K26"/>
  <c r="J26"/>
  <c r="Y25"/>
  <c r="X25"/>
  <c r="R25"/>
  <c r="Q25"/>
  <c r="M25"/>
  <c r="L25"/>
  <c r="K25"/>
  <c r="J25"/>
  <c r="D25"/>
  <c r="Y24"/>
  <c r="X24"/>
  <c r="H39" s="1"/>
  <c r="R24"/>
  <c r="Q24"/>
  <c r="M24"/>
  <c r="L24"/>
  <c r="K24"/>
  <c r="J24"/>
  <c r="Y23"/>
  <c r="X23"/>
  <c r="H35" s="1"/>
  <c r="T28"/>
  <c r="R23"/>
  <c r="Q23"/>
  <c r="Q28" s="1"/>
  <c r="M23"/>
  <c r="L23"/>
  <c r="K23"/>
  <c r="J23"/>
  <c r="Y22"/>
  <c r="X22"/>
  <c r="D36" s="1"/>
  <c r="M22"/>
  <c r="L22"/>
  <c r="K22"/>
  <c r="J22"/>
  <c r="H22"/>
  <c r="D22"/>
  <c r="D21"/>
  <c r="M17"/>
  <c r="L17"/>
  <c r="K17"/>
  <c r="J17"/>
  <c r="M16"/>
  <c r="L16"/>
  <c r="K16"/>
  <c r="J16"/>
  <c r="M15"/>
  <c r="L15"/>
  <c r="K15"/>
  <c r="J15"/>
  <c r="O14"/>
  <c r="H17" s="1"/>
  <c r="M14"/>
  <c r="L14"/>
  <c r="K14"/>
  <c r="J14"/>
  <c r="D14"/>
  <c r="R13"/>
  <c r="Q13"/>
  <c r="M13"/>
  <c r="L13"/>
  <c r="K13"/>
  <c r="J13"/>
  <c r="D13"/>
  <c r="Y12"/>
  <c r="X12"/>
  <c r="R12"/>
  <c r="Q12"/>
  <c r="M12"/>
  <c r="L12"/>
  <c r="K12"/>
  <c r="J12"/>
  <c r="D12"/>
  <c r="Y11"/>
  <c r="X11"/>
  <c r="R11"/>
  <c r="Q11"/>
  <c r="M11"/>
  <c r="L11"/>
  <c r="K11"/>
  <c r="J11"/>
  <c r="D11"/>
  <c r="Y10"/>
  <c r="X10"/>
  <c r="D39" s="1"/>
  <c r="M10"/>
  <c r="L10"/>
  <c r="K10"/>
  <c r="J10"/>
  <c r="D10"/>
  <c r="Y9"/>
  <c r="X9"/>
  <c r="H36" s="1"/>
  <c r="M9"/>
  <c r="L9"/>
  <c r="K9"/>
  <c r="J9"/>
  <c r="H9"/>
  <c r="Y8"/>
  <c r="X8"/>
  <c r="D35" s="1"/>
  <c r="M8"/>
  <c r="L8"/>
  <c r="K8"/>
  <c r="J8"/>
  <c r="Q9" s="1"/>
  <c r="H8"/>
  <c r="D8"/>
  <c r="D7"/>
  <c r="K45" i="50"/>
  <c r="X37" s="1"/>
  <c r="J45"/>
  <c r="X36" s="1"/>
  <c r="K42"/>
  <c r="J42"/>
  <c r="X38" s="1"/>
  <c r="X39"/>
  <c r="K39"/>
  <c r="X41" s="1"/>
  <c r="J39"/>
  <c r="X40" s="1"/>
  <c r="K36"/>
  <c r="H42" s="1"/>
  <c r="J36"/>
  <c r="H45" s="1"/>
  <c r="K35"/>
  <c r="D42" s="1"/>
  <c r="J35"/>
  <c r="D45" s="1"/>
  <c r="M31"/>
  <c r="L31"/>
  <c r="K31"/>
  <c r="J31"/>
  <c r="M30"/>
  <c r="L30"/>
  <c r="K30"/>
  <c r="J30"/>
  <c r="M29"/>
  <c r="L29"/>
  <c r="K29"/>
  <c r="J29"/>
  <c r="S28"/>
  <c r="O28"/>
  <c r="H31" s="1"/>
  <c r="M28"/>
  <c r="L28"/>
  <c r="K28"/>
  <c r="J28"/>
  <c r="R27"/>
  <c r="Q27"/>
  <c r="M27"/>
  <c r="L27"/>
  <c r="K27"/>
  <c r="J27"/>
  <c r="D27"/>
  <c r="Y26"/>
  <c r="X26"/>
  <c r="R26"/>
  <c r="Q26"/>
  <c r="M26"/>
  <c r="L26"/>
  <c r="K26"/>
  <c r="J26"/>
  <c r="Y25"/>
  <c r="X25"/>
  <c r="R25"/>
  <c r="Q25"/>
  <c r="M25"/>
  <c r="L25"/>
  <c r="K25"/>
  <c r="J25"/>
  <c r="D25"/>
  <c r="Y24"/>
  <c r="X24"/>
  <c r="H39" s="1"/>
  <c r="R24"/>
  <c r="Q24"/>
  <c r="M24"/>
  <c r="L24"/>
  <c r="K24"/>
  <c r="J24"/>
  <c r="Y23"/>
  <c r="X23"/>
  <c r="H35" s="1"/>
  <c r="T28"/>
  <c r="R23"/>
  <c r="Q23"/>
  <c r="Q28" s="1"/>
  <c r="M23"/>
  <c r="L23"/>
  <c r="K23"/>
  <c r="J23"/>
  <c r="Y22"/>
  <c r="X22"/>
  <c r="D36" s="1"/>
  <c r="M22"/>
  <c r="L22"/>
  <c r="K22"/>
  <c r="J22"/>
  <c r="H22"/>
  <c r="D22"/>
  <c r="D21"/>
  <c r="M17"/>
  <c r="L17"/>
  <c r="K17"/>
  <c r="J17"/>
  <c r="M16"/>
  <c r="L16"/>
  <c r="K16"/>
  <c r="J16"/>
  <c r="M15"/>
  <c r="L15"/>
  <c r="K15"/>
  <c r="J15"/>
  <c r="O14"/>
  <c r="H17" s="1"/>
  <c r="M14"/>
  <c r="L14"/>
  <c r="K14"/>
  <c r="J14"/>
  <c r="D14"/>
  <c r="M13"/>
  <c r="L13"/>
  <c r="K13"/>
  <c r="J13"/>
  <c r="D13"/>
  <c r="X12"/>
  <c r="M12"/>
  <c r="L12"/>
  <c r="K12"/>
  <c r="J12"/>
  <c r="D12"/>
  <c r="X11"/>
  <c r="M11"/>
  <c r="L11"/>
  <c r="K11"/>
  <c r="J11"/>
  <c r="D11"/>
  <c r="X10"/>
  <c r="D39" s="1"/>
  <c r="M10"/>
  <c r="L10"/>
  <c r="K10"/>
  <c r="J10"/>
  <c r="D10"/>
  <c r="X9"/>
  <c r="H36" s="1"/>
  <c r="M9"/>
  <c r="L9"/>
  <c r="K9"/>
  <c r="J9"/>
  <c r="H9"/>
  <c r="X8"/>
  <c r="D35" s="1"/>
  <c r="M8"/>
  <c r="L8"/>
  <c r="K8"/>
  <c r="J8"/>
  <c r="H8"/>
  <c r="D8"/>
  <c r="D7"/>
  <c r="K45" i="49"/>
  <c r="X37" s="1"/>
  <c r="J45"/>
  <c r="K42"/>
  <c r="J42"/>
  <c r="X38" s="1"/>
  <c r="X39"/>
  <c r="K39"/>
  <c r="X41" s="1"/>
  <c r="J39"/>
  <c r="X40" s="1"/>
  <c r="X36"/>
  <c r="K36"/>
  <c r="H42" s="1"/>
  <c r="J36"/>
  <c r="H45" s="1"/>
  <c r="K35"/>
  <c r="D42" s="1"/>
  <c r="J35"/>
  <c r="D45" s="1"/>
  <c r="M31"/>
  <c r="L31"/>
  <c r="K31"/>
  <c r="J31"/>
  <c r="M30"/>
  <c r="L30"/>
  <c r="K30"/>
  <c r="J30"/>
  <c r="M29"/>
  <c r="L29"/>
  <c r="K29"/>
  <c r="J29"/>
  <c r="S28"/>
  <c r="O28"/>
  <c r="H31" s="1"/>
  <c r="M28"/>
  <c r="L28"/>
  <c r="K28"/>
  <c r="J28"/>
  <c r="D28"/>
  <c r="R27"/>
  <c r="Q27"/>
  <c r="M27"/>
  <c r="L27"/>
  <c r="K27"/>
  <c r="J27"/>
  <c r="D27"/>
  <c r="Y26"/>
  <c r="X26"/>
  <c r="R26"/>
  <c r="Q26"/>
  <c r="M26"/>
  <c r="L26"/>
  <c r="K26"/>
  <c r="J26"/>
  <c r="D26"/>
  <c r="Y25"/>
  <c r="X25"/>
  <c r="R25"/>
  <c r="Q25"/>
  <c r="M25"/>
  <c r="L25"/>
  <c r="K25"/>
  <c r="J25"/>
  <c r="D25"/>
  <c r="Y24"/>
  <c r="X24"/>
  <c r="H39" s="1"/>
  <c r="R24"/>
  <c r="Q24"/>
  <c r="M24"/>
  <c r="L24"/>
  <c r="K24"/>
  <c r="J24"/>
  <c r="H24"/>
  <c r="D24"/>
  <c r="Y23"/>
  <c r="X23"/>
  <c r="H35" s="1"/>
  <c r="T28"/>
  <c r="R23"/>
  <c r="Q23"/>
  <c r="M23"/>
  <c r="L23"/>
  <c r="K23"/>
  <c r="J23"/>
  <c r="H23"/>
  <c r="D23"/>
  <c r="Y22"/>
  <c r="X22"/>
  <c r="D36" s="1"/>
  <c r="M22"/>
  <c r="L22"/>
  <c r="K22"/>
  <c r="J22"/>
  <c r="H22"/>
  <c r="D22"/>
  <c r="D21"/>
  <c r="M17"/>
  <c r="L17"/>
  <c r="K17"/>
  <c r="J17"/>
  <c r="M16"/>
  <c r="L16"/>
  <c r="K16"/>
  <c r="J16"/>
  <c r="M15"/>
  <c r="L15"/>
  <c r="K15"/>
  <c r="J15"/>
  <c r="O14"/>
  <c r="H17" s="1"/>
  <c r="M14"/>
  <c r="L14"/>
  <c r="K14"/>
  <c r="J14"/>
  <c r="D14"/>
  <c r="R13"/>
  <c r="Q13"/>
  <c r="M13"/>
  <c r="L13"/>
  <c r="K13"/>
  <c r="J13"/>
  <c r="H13"/>
  <c r="D13"/>
  <c r="Y12"/>
  <c r="X12"/>
  <c r="R12"/>
  <c r="Q12"/>
  <c r="M12"/>
  <c r="L12"/>
  <c r="K12"/>
  <c r="J12"/>
  <c r="H12"/>
  <c r="D12"/>
  <c r="Y11"/>
  <c r="X11"/>
  <c r="M11"/>
  <c r="L11"/>
  <c r="K11"/>
  <c r="J11"/>
  <c r="H11"/>
  <c r="D11"/>
  <c r="Y10"/>
  <c r="X10"/>
  <c r="D39" s="1"/>
  <c r="M10"/>
  <c r="L10"/>
  <c r="K10"/>
  <c r="J10"/>
  <c r="H10"/>
  <c r="D10"/>
  <c r="Y9"/>
  <c r="X9"/>
  <c r="H36" s="1"/>
  <c r="M9"/>
  <c r="L9"/>
  <c r="K9"/>
  <c r="J9"/>
  <c r="H9"/>
  <c r="D9"/>
  <c r="Y8"/>
  <c r="X8"/>
  <c r="D35" s="1"/>
  <c r="M8"/>
  <c r="L8"/>
  <c r="K8"/>
  <c r="J8"/>
  <c r="H8"/>
  <c r="D8"/>
  <c r="D7"/>
  <c r="K45" i="48"/>
  <c r="X37" s="1"/>
  <c r="J45"/>
  <c r="K42"/>
  <c r="J42"/>
  <c r="D42"/>
  <c r="X39"/>
  <c r="K39"/>
  <c r="X41" s="1"/>
  <c r="J39"/>
  <c r="X40" s="1"/>
  <c r="X38"/>
  <c r="X36"/>
  <c r="K36"/>
  <c r="H42" s="1"/>
  <c r="J36"/>
  <c r="H45" s="1"/>
  <c r="K35"/>
  <c r="J35"/>
  <c r="D45" s="1"/>
  <c r="M31"/>
  <c r="L31"/>
  <c r="K31"/>
  <c r="J31"/>
  <c r="D31"/>
  <c r="M30"/>
  <c r="L30"/>
  <c r="K30"/>
  <c r="J30"/>
  <c r="M29"/>
  <c r="L29"/>
  <c r="K29"/>
  <c r="J29"/>
  <c r="D29"/>
  <c r="S28"/>
  <c r="O28"/>
  <c r="H31" s="1"/>
  <c r="M28"/>
  <c r="L28"/>
  <c r="K28"/>
  <c r="J28"/>
  <c r="H28"/>
  <c r="D28"/>
  <c r="R27"/>
  <c r="Q27"/>
  <c r="M27"/>
  <c r="L27"/>
  <c r="K27"/>
  <c r="J27"/>
  <c r="H27"/>
  <c r="D27"/>
  <c r="Y26"/>
  <c r="X26"/>
  <c r="R26"/>
  <c r="Q26"/>
  <c r="M26"/>
  <c r="L26"/>
  <c r="K26"/>
  <c r="J26"/>
  <c r="H26"/>
  <c r="D26"/>
  <c r="Y25"/>
  <c r="X25"/>
  <c r="R25"/>
  <c r="Q25"/>
  <c r="M25"/>
  <c r="L25"/>
  <c r="K25"/>
  <c r="J25"/>
  <c r="H25"/>
  <c r="D25"/>
  <c r="Y24"/>
  <c r="X24"/>
  <c r="H39" s="1"/>
  <c r="R24"/>
  <c r="Q24"/>
  <c r="M24"/>
  <c r="L24"/>
  <c r="K24"/>
  <c r="J24"/>
  <c r="H24"/>
  <c r="D24"/>
  <c r="Y23"/>
  <c r="X23"/>
  <c r="H35" s="1"/>
  <c r="T28"/>
  <c r="R23"/>
  <c r="Q23"/>
  <c r="Q28" s="1"/>
  <c r="M23"/>
  <c r="L23"/>
  <c r="K23"/>
  <c r="J23"/>
  <c r="H23"/>
  <c r="D23"/>
  <c r="Y22"/>
  <c r="X22"/>
  <c r="D36" s="1"/>
  <c r="M22"/>
  <c r="L22"/>
  <c r="K22"/>
  <c r="J22"/>
  <c r="H22"/>
  <c r="D22"/>
  <c r="D21"/>
  <c r="M17"/>
  <c r="L17"/>
  <c r="K17"/>
  <c r="J17"/>
  <c r="D17"/>
  <c r="M16"/>
  <c r="L16"/>
  <c r="K16"/>
  <c r="J16"/>
  <c r="M15"/>
  <c r="L15"/>
  <c r="K15"/>
  <c r="J15"/>
  <c r="D15"/>
  <c r="S14"/>
  <c r="O14"/>
  <c r="H17" s="1"/>
  <c r="M14"/>
  <c r="L14"/>
  <c r="K14"/>
  <c r="J14"/>
  <c r="H14"/>
  <c r="D14"/>
  <c r="R13"/>
  <c r="Q13"/>
  <c r="M13"/>
  <c r="L13"/>
  <c r="K13"/>
  <c r="J13"/>
  <c r="H13"/>
  <c r="D13"/>
  <c r="Y12"/>
  <c r="X12"/>
  <c r="R12"/>
  <c r="Q12"/>
  <c r="M12"/>
  <c r="L12"/>
  <c r="K12"/>
  <c r="J12"/>
  <c r="H12"/>
  <c r="D12"/>
  <c r="Y11"/>
  <c r="X11"/>
  <c r="R11"/>
  <c r="Q11"/>
  <c r="M11"/>
  <c r="L11"/>
  <c r="K11"/>
  <c r="J11"/>
  <c r="H11"/>
  <c r="D11"/>
  <c r="Y10"/>
  <c r="X10"/>
  <c r="D39" s="1"/>
  <c r="R10"/>
  <c r="Q10"/>
  <c r="M10"/>
  <c r="L10"/>
  <c r="K10"/>
  <c r="J10"/>
  <c r="H10"/>
  <c r="D10"/>
  <c r="Y9"/>
  <c r="X9"/>
  <c r="H36" s="1"/>
  <c r="T14"/>
  <c r="R9"/>
  <c r="Q9"/>
  <c r="Q14" s="1"/>
  <c r="M9"/>
  <c r="L9"/>
  <c r="K9"/>
  <c r="J9"/>
  <c r="H9"/>
  <c r="D9"/>
  <c r="Y8"/>
  <c r="X8"/>
  <c r="D35" s="1"/>
  <c r="M8"/>
  <c r="L8"/>
  <c r="K8"/>
  <c r="J8"/>
  <c r="H8"/>
  <c r="D8"/>
  <c r="D7"/>
  <c r="K45" i="47"/>
  <c r="X37" s="1"/>
  <c r="J45"/>
  <c r="X36" s="1"/>
  <c r="K42"/>
  <c r="X39" s="1"/>
  <c r="J42"/>
  <c r="X38" s="1"/>
  <c r="K39"/>
  <c r="X41" s="1"/>
  <c r="J39"/>
  <c r="X40" s="1"/>
  <c r="K36"/>
  <c r="H42" s="1"/>
  <c r="J36"/>
  <c r="H45" s="1"/>
  <c r="K35"/>
  <c r="D42" s="1"/>
  <c r="J35"/>
  <c r="D45" s="1"/>
  <c r="M31"/>
  <c r="L31"/>
  <c r="K31"/>
  <c r="J31"/>
  <c r="M30"/>
  <c r="L30"/>
  <c r="K30"/>
  <c r="J30"/>
  <c r="M29"/>
  <c r="L29"/>
  <c r="K29"/>
  <c r="J29"/>
  <c r="S28"/>
  <c r="O28"/>
  <c r="H31" s="1"/>
  <c r="M28"/>
  <c r="L28"/>
  <c r="K28"/>
  <c r="J28"/>
  <c r="R27"/>
  <c r="Q27"/>
  <c r="M27"/>
  <c r="L27"/>
  <c r="K27"/>
  <c r="J27"/>
  <c r="D27"/>
  <c r="Y26"/>
  <c r="X26"/>
  <c r="R26"/>
  <c r="Q26"/>
  <c r="M26"/>
  <c r="L26"/>
  <c r="K26"/>
  <c r="J26"/>
  <c r="Y25"/>
  <c r="X25"/>
  <c r="R25"/>
  <c r="Q25"/>
  <c r="M25"/>
  <c r="L25"/>
  <c r="K25"/>
  <c r="J25"/>
  <c r="D25"/>
  <c r="Y24"/>
  <c r="X24"/>
  <c r="H39" s="1"/>
  <c r="R24"/>
  <c r="Q24"/>
  <c r="M24"/>
  <c r="L24"/>
  <c r="K24"/>
  <c r="J24"/>
  <c r="Y23"/>
  <c r="X23"/>
  <c r="H35" s="1"/>
  <c r="T28"/>
  <c r="R23"/>
  <c r="Q23"/>
  <c r="Q28" s="1"/>
  <c r="M23"/>
  <c r="L23"/>
  <c r="K23"/>
  <c r="J23"/>
  <c r="Y22"/>
  <c r="X22"/>
  <c r="D36" s="1"/>
  <c r="M22"/>
  <c r="L22"/>
  <c r="K22"/>
  <c r="J22"/>
  <c r="H22"/>
  <c r="D22"/>
  <c r="D21"/>
  <c r="M17"/>
  <c r="L17"/>
  <c r="K17"/>
  <c r="J17"/>
  <c r="M16"/>
  <c r="L16"/>
  <c r="K16"/>
  <c r="J16"/>
  <c r="M15"/>
  <c r="L15"/>
  <c r="K15"/>
  <c r="J15"/>
  <c r="D15"/>
  <c r="O14"/>
  <c r="H17" s="1"/>
  <c r="M14"/>
  <c r="L14"/>
  <c r="K14"/>
  <c r="J14"/>
  <c r="H14"/>
  <c r="D14"/>
  <c r="R13"/>
  <c r="Q13"/>
  <c r="M13"/>
  <c r="L13"/>
  <c r="K13"/>
  <c r="J13"/>
  <c r="H13"/>
  <c r="D13"/>
  <c r="Y12"/>
  <c r="X12"/>
  <c r="M12"/>
  <c r="L12"/>
  <c r="K12"/>
  <c r="J12"/>
  <c r="H12"/>
  <c r="D12"/>
  <c r="X11"/>
  <c r="M11"/>
  <c r="L11"/>
  <c r="K11"/>
  <c r="J11"/>
  <c r="H11"/>
  <c r="D11"/>
  <c r="X10"/>
  <c r="D39" s="1"/>
  <c r="M10"/>
  <c r="L10"/>
  <c r="K10"/>
  <c r="J10"/>
  <c r="H10"/>
  <c r="D10"/>
  <c r="X9"/>
  <c r="H36" s="1"/>
  <c r="M9"/>
  <c r="L9"/>
  <c r="K9"/>
  <c r="J9"/>
  <c r="H9"/>
  <c r="D9"/>
  <c r="X8"/>
  <c r="D35" s="1"/>
  <c r="M8"/>
  <c r="L8"/>
  <c r="K8"/>
  <c r="J8"/>
  <c r="H8"/>
  <c r="D8"/>
  <c r="D7"/>
  <c r="K45" i="46"/>
  <c r="X37" s="1"/>
  <c r="J45"/>
  <c r="X36" s="1"/>
  <c r="K42"/>
  <c r="X39" s="1"/>
  <c r="J42"/>
  <c r="X38" s="1"/>
  <c r="K39"/>
  <c r="X41" s="1"/>
  <c r="J39"/>
  <c r="X40" s="1"/>
  <c r="K36"/>
  <c r="H42" s="1"/>
  <c r="J36"/>
  <c r="H45" s="1"/>
  <c r="K35"/>
  <c r="D42" s="1"/>
  <c r="J35"/>
  <c r="D45" s="1"/>
  <c r="M31"/>
  <c r="L31"/>
  <c r="K31"/>
  <c r="J31"/>
  <c r="M30"/>
  <c r="L30"/>
  <c r="K30"/>
  <c r="J30"/>
  <c r="M29"/>
  <c r="L29"/>
  <c r="K29"/>
  <c r="J29"/>
  <c r="S28"/>
  <c r="O28"/>
  <c r="H31" s="1"/>
  <c r="M28"/>
  <c r="L28"/>
  <c r="K28"/>
  <c r="J28"/>
  <c r="D28"/>
  <c r="R27"/>
  <c r="Q27"/>
  <c r="M27"/>
  <c r="L27"/>
  <c r="K27"/>
  <c r="J27"/>
  <c r="D27"/>
  <c r="Y26"/>
  <c r="X26"/>
  <c r="R26"/>
  <c r="Q26"/>
  <c r="M26"/>
  <c r="L26"/>
  <c r="K26"/>
  <c r="J26"/>
  <c r="D26"/>
  <c r="Y25"/>
  <c r="X25"/>
  <c r="R25"/>
  <c r="Q25"/>
  <c r="M25"/>
  <c r="L25"/>
  <c r="K25"/>
  <c r="J25"/>
  <c r="D25"/>
  <c r="Y24"/>
  <c r="X24"/>
  <c r="H39" s="1"/>
  <c r="R24"/>
  <c r="Q24"/>
  <c r="M24"/>
  <c r="L24"/>
  <c r="K24"/>
  <c r="J24"/>
  <c r="D24"/>
  <c r="Y23"/>
  <c r="X23"/>
  <c r="H35" s="1"/>
  <c r="T28"/>
  <c r="R23"/>
  <c r="Q23"/>
  <c r="Q28" s="1"/>
  <c r="M23"/>
  <c r="L23"/>
  <c r="K23"/>
  <c r="J23"/>
  <c r="H23"/>
  <c r="Y22"/>
  <c r="X22"/>
  <c r="D36" s="1"/>
  <c r="M22"/>
  <c r="L22"/>
  <c r="K22"/>
  <c r="J22"/>
  <c r="H22"/>
  <c r="D22"/>
  <c r="D21"/>
  <c r="M17"/>
  <c r="L17"/>
  <c r="K17"/>
  <c r="J17"/>
  <c r="M16"/>
  <c r="L16"/>
  <c r="K16"/>
  <c r="J16"/>
  <c r="M15"/>
  <c r="L15"/>
  <c r="K15"/>
  <c r="J15"/>
  <c r="O14"/>
  <c r="H17" s="1"/>
  <c r="M14"/>
  <c r="L14"/>
  <c r="K14"/>
  <c r="J14"/>
  <c r="R13"/>
  <c r="Q13"/>
  <c r="M13"/>
  <c r="L13"/>
  <c r="K13"/>
  <c r="J13"/>
  <c r="D13"/>
  <c r="Y12"/>
  <c r="X12"/>
  <c r="R12"/>
  <c r="Q12"/>
  <c r="M12"/>
  <c r="L12"/>
  <c r="K12"/>
  <c r="J12"/>
  <c r="D12"/>
  <c r="Y11"/>
  <c r="X11"/>
  <c r="M11"/>
  <c r="L11"/>
  <c r="K11"/>
  <c r="J11"/>
  <c r="D11"/>
  <c r="Y10"/>
  <c r="X10"/>
  <c r="D39" s="1"/>
  <c r="M10"/>
  <c r="L10"/>
  <c r="K10"/>
  <c r="J10"/>
  <c r="D10"/>
  <c r="Y9"/>
  <c r="X9"/>
  <c r="H36" s="1"/>
  <c r="M9"/>
  <c r="L9"/>
  <c r="K9"/>
  <c r="J9"/>
  <c r="H9"/>
  <c r="Y8"/>
  <c r="X8"/>
  <c r="D35" s="1"/>
  <c r="M8"/>
  <c r="L8"/>
  <c r="K8"/>
  <c r="J8"/>
  <c r="H8"/>
  <c r="D8"/>
  <c r="D7"/>
  <c r="Q9" i="49" l="1"/>
  <c r="Q9" i="46"/>
  <c r="Q11"/>
  <c r="D29" i="49"/>
  <c r="Q10" i="51"/>
  <c r="Q14" s="1"/>
  <c r="H23"/>
  <c r="R28"/>
  <c r="D24"/>
  <c r="D26"/>
  <c r="D28"/>
  <c r="D14" i="46"/>
  <c r="Q12" i="47"/>
  <c r="Y10" s="1"/>
  <c r="D17"/>
  <c r="H23"/>
  <c r="D24"/>
  <c r="D26"/>
  <c r="D28"/>
  <c r="D16" i="48"/>
  <c r="D30"/>
  <c r="Q28" i="49"/>
  <c r="H25"/>
  <c r="H26"/>
  <c r="H27"/>
  <c r="H28"/>
  <c r="D31"/>
  <c r="Q9" i="50"/>
  <c r="Y12" s="1"/>
  <c r="Q13"/>
  <c r="Y9" s="1"/>
  <c r="H23"/>
  <c r="D24"/>
  <c r="D26"/>
  <c r="D28"/>
  <c r="D30" i="51"/>
  <c r="D23"/>
  <c r="H24"/>
  <c r="H25"/>
  <c r="H26"/>
  <c r="H27"/>
  <c r="H28"/>
  <c r="D29"/>
  <c r="D31"/>
  <c r="D16"/>
  <c r="D9"/>
  <c r="H10"/>
  <c r="H11"/>
  <c r="H12"/>
  <c r="H13"/>
  <c r="H14"/>
  <c r="D15"/>
  <c r="D17"/>
  <c r="D30" i="50"/>
  <c r="D23"/>
  <c r="H24"/>
  <c r="H25"/>
  <c r="H26"/>
  <c r="H27"/>
  <c r="H28"/>
  <c r="D29"/>
  <c r="D31"/>
  <c r="Q10"/>
  <c r="Y8" s="1"/>
  <c r="Q11"/>
  <c r="Y10" s="1"/>
  <c r="Q12"/>
  <c r="Y11" s="1"/>
  <c r="D16"/>
  <c r="D9"/>
  <c r="H10"/>
  <c r="H11"/>
  <c r="H12"/>
  <c r="H13"/>
  <c r="H14"/>
  <c r="D15"/>
  <c r="D17"/>
  <c r="D30" i="47"/>
  <c r="D23"/>
  <c r="H24"/>
  <c r="H25"/>
  <c r="H26"/>
  <c r="H27"/>
  <c r="H28"/>
  <c r="D29"/>
  <c r="D31"/>
  <c r="Q9"/>
  <c r="Y9" s="1"/>
  <c r="Q10"/>
  <c r="Y11" s="1"/>
  <c r="Q11"/>
  <c r="Y8" s="1"/>
  <c r="D16"/>
  <c r="R28" i="49"/>
  <c r="D30"/>
  <c r="Q10"/>
  <c r="Q11"/>
  <c r="D16"/>
  <c r="H14"/>
  <c r="D15"/>
  <c r="D17"/>
  <c r="D30" i="46"/>
  <c r="D23"/>
  <c r="H24"/>
  <c r="H25"/>
  <c r="H26"/>
  <c r="H27"/>
  <c r="H28"/>
  <c r="D29"/>
  <c r="D31"/>
  <c r="Q10"/>
  <c r="Q14" s="1"/>
  <c r="D16"/>
  <c r="D9"/>
  <c r="H10"/>
  <c r="H11"/>
  <c r="H12"/>
  <c r="H13"/>
  <c r="H14"/>
  <c r="D15"/>
  <c r="D17"/>
  <c r="R28" i="48"/>
  <c r="R28" i="50"/>
  <c r="R28" i="47"/>
  <c r="R28" i="46"/>
  <c r="R14" i="48"/>
  <c r="H15" i="51"/>
  <c r="H16"/>
  <c r="H29"/>
  <c r="H30"/>
  <c r="H15" i="50"/>
  <c r="H16"/>
  <c r="H29"/>
  <c r="H30"/>
  <c r="H15" i="49"/>
  <c r="H16"/>
  <c r="H29"/>
  <c r="H30"/>
  <c r="H15" i="48"/>
  <c r="H16"/>
  <c r="H29"/>
  <c r="H30"/>
  <c r="H15" i="47"/>
  <c r="H16"/>
  <c r="H29"/>
  <c r="H30"/>
  <c r="H15" i="46"/>
  <c r="H16"/>
  <c r="H29"/>
  <c r="H30"/>
  <c r="K45" i="43"/>
  <c r="J45"/>
  <c r="X36" s="1"/>
  <c r="K42"/>
  <c r="J42"/>
  <c r="X41" s="1"/>
  <c r="X42"/>
  <c r="K39"/>
  <c r="J39"/>
  <c r="X37"/>
  <c r="K36"/>
  <c r="H42" s="1"/>
  <c r="J36"/>
  <c r="H45" s="1"/>
  <c r="K35"/>
  <c r="D42" s="1"/>
  <c r="J35"/>
  <c r="D45" s="1"/>
  <c r="J39" i="45"/>
  <c r="X40" s="1"/>
  <c r="K42"/>
  <c r="X39" s="1"/>
  <c r="K39"/>
  <c r="X41" s="1"/>
  <c r="J42"/>
  <c r="X38" s="1"/>
  <c r="J45"/>
  <c r="X36" s="1"/>
  <c r="K45"/>
  <c r="X37" s="1"/>
  <c r="K36"/>
  <c r="H42" s="1"/>
  <c r="J36"/>
  <c r="H45" s="1"/>
  <c r="K35"/>
  <c r="D42" s="1"/>
  <c r="J35"/>
  <c r="D45" s="1"/>
  <c r="R27"/>
  <c r="Q27"/>
  <c r="R26"/>
  <c r="Q26"/>
  <c r="R25"/>
  <c r="Q25"/>
  <c r="R24"/>
  <c r="Q24"/>
  <c r="S28"/>
  <c r="R23"/>
  <c r="R28" s="1"/>
  <c r="Q23"/>
  <c r="Q28" s="1"/>
  <c r="R13"/>
  <c r="Q13"/>
  <c r="R12"/>
  <c r="Q12"/>
  <c r="R27" i="43"/>
  <c r="Q27"/>
  <c r="R26"/>
  <c r="Q26"/>
  <c r="Q13"/>
  <c r="Q12"/>
  <c r="D8"/>
  <c r="M31" i="45"/>
  <c r="L31"/>
  <c r="K31"/>
  <c r="J31"/>
  <c r="M30"/>
  <c r="L30"/>
  <c r="K30"/>
  <c r="J30"/>
  <c r="M29"/>
  <c r="L29"/>
  <c r="K29"/>
  <c r="J29"/>
  <c r="O28"/>
  <c r="D23" s="1"/>
  <c r="M28"/>
  <c r="L28"/>
  <c r="K28"/>
  <c r="J28"/>
  <c r="M27"/>
  <c r="L27"/>
  <c r="K27"/>
  <c r="J27"/>
  <c r="Y26"/>
  <c r="X26"/>
  <c r="M26"/>
  <c r="L26"/>
  <c r="K26"/>
  <c r="J26"/>
  <c r="Y25"/>
  <c r="X25"/>
  <c r="M25"/>
  <c r="L25"/>
  <c r="K25"/>
  <c r="J25"/>
  <c r="Y24"/>
  <c r="X24"/>
  <c r="H39" s="1"/>
  <c r="M24"/>
  <c r="L24"/>
  <c r="K24"/>
  <c r="J24"/>
  <c r="Y23"/>
  <c r="X23"/>
  <c r="H35" s="1"/>
  <c r="T28"/>
  <c r="M23"/>
  <c r="L23"/>
  <c r="K23"/>
  <c r="J23"/>
  <c r="Y22"/>
  <c r="X22"/>
  <c r="D36" s="1"/>
  <c r="M22"/>
  <c r="L22"/>
  <c r="K22"/>
  <c r="J22"/>
  <c r="H22"/>
  <c r="D22"/>
  <c r="D21"/>
  <c r="M17"/>
  <c r="L17"/>
  <c r="K17"/>
  <c r="J17"/>
  <c r="M16"/>
  <c r="L16"/>
  <c r="K16"/>
  <c r="J16"/>
  <c r="M15"/>
  <c r="L15"/>
  <c r="K15"/>
  <c r="J15"/>
  <c r="O14"/>
  <c r="D9" s="1"/>
  <c r="M14"/>
  <c r="L14"/>
  <c r="K14"/>
  <c r="J14"/>
  <c r="M13"/>
  <c r="L13"/>
  <c r="K13"/>
  <c r="J13"/>
  <c r="Y12"/>
  <c r="X12"/>
  <c r="M12"/>
  <c r="L12"/>
  <c r="K12"/>
  <c r="J12"/>
  <c r="Y11"/>
  <c r="X11"/>
  <c r="M11"/>
  <c r="L11"/>
  <c r="K11"/>
  <c r="J11"/>
  <c r="H11"/>
  <c r="Y10"/>
  <c r="X10"/>
  <c r="D39" s="1"/>
  <c r="M10"/>
  <c r="L10"/>
  <c r="K10"/>
  <c r="J10"/>
  <c r="Y9"/>
  <c r="X9"/>
  <c r="H36" s="1"/>
  <c r="M9"/>
  <c r="L9"/>
  <c r="K9"/>
  <c r="J9"/>
  <c r="Y8"/>
  <c r="X8"/>
  <c r="D35" s="1"/>
  <c r="M8"/>
  <c r="L8"/>
  <c r="K8"/>
  <c r="J8"/>
  <c r="Q9" s="1"/>
  <c r="H8"/>
  <c r="D8"/>
  <c r="D7"/>
  <c r="H22" i="43"/>
  <c r="D22"/>
  <c r="H8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M8"/>
  <c r="L8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Q25" s="1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K8"/>
  <c r="J8"/>
  <c r="O28"/>
  <c r="D23" s="1"/>
  <c r="O14"/>
  <c r="D9" s="1"/>
  <c r="Y26"/>
  <c r="X26"/>
  <c r="Y25"/>
  <c r="X25"/>
  <c r="Y24"/>
  <c r="X24"/>
  <c r="Y23"/>
  <c r="X23"/>
  <c r="H35" s="1"/>
  <c r="Y22"/>
  <c r="X22"/>
  <c r="D36" s="1"/>
  <c r="D21"/>
  <c r="Y12"/>
  <c r="X12"/>
  <c r="Y11"/>
  <c r="X11"/>
  <c r="Y10"/>
  <c r="X10"/>
  <c r="Y9"/>
  <c r="X9"/>
  <c r="H36" s="1"/>
  <c r="Y8"/>
  <c r="X8"/>
  <c r="D35" s="1"/>
  <c r="D7"/>
  <c r="D25" i="45"/>
  <c r="D17"/>
  <c r="D12"/>
  <c r="D15"/>
  <c r="H27"/>
  <c r="D30"/>
  <c r="H26"/>
  <c r="H30"/>
  <c r="D29"/>
  <c r="D26"/>
  <c r="D31" i="43"/>
  <c r="D25"/>
  <c r="R12"/>
  <c r="D11"/>
  <c r="H12"/>
  <c r="D12"/>
  <c r="R13"/>
  <c r="H30"/>
  <c r="H26"/>
  <c r="D30"/>
  <c r="Q9" l="1"/>
  <c r="T10" i="49"/>
  <c r="S10"/>
  <c r="R10" s="1"/>
  <c r="T12" i="47"/>
  <c r="T12" i="50"/>
  <c r="Q14"/>
  <c r="D16" i="43"/>
  <c r="H14"/>
  <c r="D15"/>
  <c r="H16"/>
  <c r="Q23"/>
  <c r="T10" i="46"/>
  <c r="S11" i="49"/>
  <c r="Q14"/>
  <c r="T9" i="51"/>
  <c r="H39" i="43"/>
  <c r="X44"/>
  <c r="D39"/>
  <c r="X43"/>
  <c r="S10" i="51"/>
  <c r="T10"/>
  <c r="T14" s="1"/>
  <c r="S9"/>
  <c r="S10" i="50"/>
  <c r="S12"/>
  <c r="T9"/>
  <c r="T11"/>
  <c r="T13"/>
  <c r="S9"/>
  <c r="S11"/>
  <c r="S13"/>
  <c r="T10"/>
  <c r="S9" i="47"/>
  <c r="S11"/>
  <c r="T9"/>
  <c r="T11"/>
  <c r="Q14"/>
  <c r="S10"/>
  <c r="S12"/>
  <c r="R12" s="1"/>
  <c r="T10"/>
  <c r="S9" i="49"/>
  <c r="T11"/>
  <c r="T9"/>
  <c r="S10" i="46"/>
  <c r="R10" s="1"/>
  <c r="T9"/>
  <c r="T11"/>
  <c r="S9"/>
  <c r="S11"/>
  <c r="R11" s="1"/>
  <c r="D28" i="45"/>
  <c r="H24"/>
  <c r="D27"/>
  <c r="H28"/>
  <c r="D24"/>
  <c r="H25"/>
  <c r="H31"/>
  <c r="H29"/>
  <c r="D31"/>
  <c r="Q10"/>
  <c r="Q11"/>
  <c r="D14"/>
  <c r="D10"/>
  <c r="H14"/>
  <c r="H25" i="43"/>
  <c r="D24"/>
  <c r="H27"/>
  <c r="D29"/>
  <c r="Q24"/>
  <c r="Q28" s="1"/>
  <c r="Q11"/>
  <c r="D14"/>
  <c r="H17"/>
  <c r="H10"/>
  <c r="H15"/>
  <c r="D13"/>
  <c r="D17"/>
  <c r="H13"/>
  <c r="H11"/>
  <c r="Q10"/>
  <c r="H24"/>
  <c r="D26"/>
  <c r="D27"/>
  <c r="H29"/>
  <c r="H13" i="45"/>
  <c r="D28" i="43"/>
  <c r="H28"/>
  <c r="H17" i="45"/>
  <c r="D13"/>
  <c r="D11"/>
  <c r="H16"/>
  <c r="H15"/>
  <c r="H10"/>
  <c r="H12"/>
  <c r="D16"/>
  <c r="H9"/>
  <c r="H23"/>
  <c r="H9" i="43"/>
  <c r="H23"/>
  <c r="D10"/>
  <c r="T11" s="1"/>
  <c r="H31"/>
  <c r="R11" i="49" l="1"/>
  <c r="R12" i="50"/>
  <c r="T14" i="46"/>
  <c r="Q14" i="43"/>
  <c r="T10" i="45"/>
  <c r="T25" i="43"/>
  <c r="T9"/>
  <c r="T11" i="45"/>
  <c r="T23" i="43"/>
  <c r="Q14" i="45"/>
  <c r="R13" i="50"/>
  <c r="R10" i="51"/>
  <c r="S14"/>
  <c r="R9"/>
  <c r="R14" s="1"/>
  <c r="S14" i="50"/>
  <c r="R9"/>
  <c r="R11"/>
  <c r="T14"/>
  <c r="R10"/>
  <c r="R10" i="47"/>
  <c r="R11"/>
  <c r="T14"/>
  <c r="S14"/>
  <c r="R9"/>
  <c r="T14" i="49"/>
  <c r="S14"/>
  <c r="R9"/>
  <c r="R14" s="1"/>
  <c r="S14" i="46"/>
  <c r="R9"/>
  <c r="R14" s="1"/>
  <c r="S10" i="45"/>
  <c r="R10" s="1"/>
  <c r="T9"/>
  <c r="S9"/>
  <c r="S11"/>
  <c r="S25" i="43"/>
  <c r="R25" s="1"/>
  <c r="S24"/>
  <c r="S23"/>
  <c r="T24"/>
  <c r="T28" s="1"/>
  <c r="S9"/>
  <c r="T10"/>
  <c r="T14" s="1"/>
  <c r="S11"/>
  <c r="R11" s="1"/>
  <c r="S10"/>
  <c r="R10" s="1"/>
  <c r="R11" i="45" l="1"/>
  <c r="T14"/>
  <c r="R14" i="50"/>
  <c r="R14" i="47"/>
  <c r="S14" i="45"/>
  <c r="R9"/>
  <c r="R23" i="43"/>
  <c r="S28"/>
  <c r="R24"/>
  <c r="R9"/>
  <c r="R14" s="1"/>
  <c r="S14"/>
  <c r="R14" i="45" l="1"/>
  <c r="R28" i="43"/>
</calcChain>
</file>

<file path=xl/sharedStrings.xml><?xml version="1.0" encoding="utf-8"?>
<sst xmlns="http://schemas.openxmlformats.org/spreadsheetml/2006/main" count="1350" uniqueCount="100">
  <si>
    <t>Jogo Nº</t>
  </si>
  <si>
    <t>Pontos</t>
  </si>
  <si>
    <t>≠</t>
  </si>
  <si>
    <t>P.M.</t>
  </si>
  <si>
    <t>P.S.</t>
  </si>
  <si>
    <t>x</t>
  </si>
  <si>
    <t>Equipas</t>
  </si>
  <si>
    <t>TOTAIS</t>
  </si>
  <si>
    <t>1º</t>
  </si>
  <si>
    <t>2º</t>
  </si>
  <si>
    <t>3º</t>
  </si>
  <si>
    <t>4º</t>
  </si>
  <si>
    <t>5º</t>
  </si>
  <si>
    <t>QUADRO DE RESULTADOS</t>
  </si>
  <si>
    <t>Equipa</t>
  </si>
  <si>
    <t>Classificação</t>
  </si>
  <si>
    <t>Tabelas</t>
  </si>
  <si>
    <t>Vencedor</t>
  </si>
  <si>
    <t>Horas</t>
  </si>
  <si>
    <t>Class.</t>
  </si>
  <si>
    <t>Jornada 1</t>
  </si>
  <si>
    <t>Hora</t>
  </si>
  <si>
    <t>Escalão</t>
  </si>
  <si>
    <t>Jogo</t>
  </si>
  <si>
    <t>Resultado</t>
  </si>
  <si>
    <t>X</t>
  </si>
  <si>
    <t>--</t>
  </si>
  <si>
    <t>Jornada 2</t>
  </si>
  <si>
    <t>Jornada 3</t>
  </si>
  <si>
    <t>Jornada 4</t>
  </si>
  <si>
    <t>Jornada 5</t>
  </si>
  <si>
    <t>Jornada 6</t>
  </si>
  <si>
    <t>Jornada 7</t>
  </si>
  <si>
    <t>14h30</t>
  </si>
  <si>
    <t>14h42</t>
  </si>
  <si>
    <t>14h54</t>
  </si>
  <si>
    <t>15h06</t>
  </si>
  <si>
    <t>15h18</t>
  </si>
  <si>
    <t>15h30</t>
  </si>
  <si>
    <t>15h42</t>
  </si>
  <si>
    <t>Grupo 1</t>
  </si>
  <si>
    <t>Grupo 2</t>
  </si>
  <si>
    <t xml:space="preserve">PROJETO BASQUETEBOL 3X3 </t>
  </si>
  <si>
    <t>Tabela</t>
  </si>
  <si>
    <t xml:space="preserve">Boletin de Jogo Nº </t>
  </si>
  <si>
    <t>Sexo</t>
  </si>
  <si>
    <t>Grupo</t>
  </si>
  <si>
    <t xml:space="preserve">Escola A </t>
  </si>
  <si>
    <t xml:space="preserve">Escola B </t>
  </si>
  <si>
    <t>Nº</t>
  </si>
  <si>
    <t>Nome</t>
  </si>
  <si>
    <t>Faltas</t>
  </si>
  <si>
    <t>-------------------------------</t>
  </si>
  <si>
    <t>Pontos -</t>
  </si>
  <si>
    <t>(Equipa A)</t>
  </si>
  <si>
    <t>RESULTADO FINAL</t>
  </si>
  <si>
    <t>(Equipa B)</t>
  </si>
  <si>
    <t>ANOTADOR</t>
  </si>
  <si>
    <t>Vencido</t>
  </si>
  <si>
    <t>Empate</t>
  </si>
  <si>
    <r>
      <t xml:space="preserve">PROJETO BASQUETEBOL 3X3 NAS ESCOLAS
</t>
    </r>
    <r>
      <rPr>
        <b/>
        <sz val="16"/>
        <color indexed="8"/>
        <rFont val="Arial"/>
        <family val="2"/>
      </rPr>
      <t>INFANTIS FEMININOS</t>
    </r>
  </si>
  <si>
    <r>
      <t xml:space="preserve">PROJETO BASQUETEBOL 3X3 NAS ESCOLAS
</t>
    </r>
    <r>
      <rPr>
        <b/>
        <sz val="16"/>
        <color indexed="9"/>
        <rFont val="Arial"/>
        <family val="2"/>
      </rPr>
      <t>INFANTIS MASCULINOS</t>
    </r>
  </si>
  <si>
    <t>FINAL</t>
  </si>
  <si>
    <t>CLDE AVEIRO</t>
  </si>
  <si>
    <t>1/2 FINAIS</t>
  </si>
  <si>
    <t>3º e 4º</t>
  </si>
  <si>
    <t>CLASSIFICAÇÃO FINAL</t>
  </si>
  <si>
    <t>6º</t>
  </si>
  <si>
    <t>5º e 6º</t>
  </si>
  <si>
    <r>
      <t xml:space="preserve">PROJETO BASQUETEBOL 3X3 NAS ESCOLAS
</t>
    </r>
    <r>
      <rPr>
        <b/>
        <sz val="16"/>
        <color indexed="8"/>
        <rFont val="Arial"/>
        <family val="2"/>
      </rPr>
      <t>JUNIORES FEMININOS</t>
    </r>
  </si>
  <si>
    <r>
      <t xml:space="preserve">PROJETO BASQUETEBOL 3X3 NAS ESCOLAS
</t>
    </r>
    <r>
      <rPr>
        <b/>
        <sz val="16"/>
        <color indexed="8"/>
        <rFont val="Arial"/>
        <family val="2"/>
      </rPr>
      <t>JUVENIS FEMININOS</t>
    </r>
  </si>
  <si>
    <r>
      <t xml:space="preserve">PROJETO BASQUETEBOL 3X3 NAS ESCOLAS
</t>
    </r>
    <r>
      <rPr>
        <b/>
        <sz val="16"/>
        <color indexed="8"/>
        <rFont val="Arial"/>
        <family val="2"/>
      </rPr>
      <t>INICIADOS FEMININOS</t>
    </r>
  </si>
  <si>
    <r>
      <t xml:space="preserve">PROJETO BASQUETEBOL 3X3 NAS ESCOLAS
</t>
    </r>
    <r>
      <rPr>
        <b/>
        <sz val="16"/>
        <color indexed="9"/>
        <rFont val="Arial"/>
        <family val="2"/>
      </rPr>
      <t>INICIADOS MASCULINOS</t>
    </r>
  </si>
  <si>
    <r>
      <t xml:space="preserve">PROJETO BASQUETEBOL 3X3 NAS ESCOLAS
</t>
    </r>
    <r>
      <rPr>
        <b/>
        <sz val="16"/>
        <color indexed="9"/>
        <rFont val="Arial"/>
        <family val="2"/>
      </rPr>
      <t>JUVENIS MASCULINOS</t>
    </r>
  </si>
  <si>
    <r>
      <t xml:space="preserve">PROJETO BASQUETEBOL 3X3 NAS ESCOLAS
</t>
    </r>
    <r>
      <rPr>
        <b/>
        <sz val="16"/>
        <color indexed="9"/>
        <rFont val="Arial"/>
        <family val="2"/>
      </rPr>
      <t>JUNIORES MASCULINOS</t>
    </r>
  </si>
  <si>
    <t>EB Gafanha da Nazaré A</t>
  </si>
  <si>
    <t>EB Gafanha da Nazaré B</t>
  </si>
  <si>
    <t>Sec. Gafanha da Nazaré</t>
  </si>
  <si>
    <t>Col. Calvão</t>
  </si>
  <si>
    <t>EB Gafanha da Nazaré C</t>
  </si>
  <si>
    <t>AE Vagos</t>
  </si>
  <si>
    <t>1º Grupo 1</t>
  </si>
  <si>
    <t>2º Grupo 2</t>
  </si>
  <si>
    <t>1º Grupo 2</t>
  </si>
  <si>
    <t>2º Grupo 1</t>
  </si>
  <si>
    <t>Vencido da 1ª 1/2 final</t>
  </si>
  <si>
    <t>Vencido da 2ª 1/2 final</t>
  </si>
  <si>
    <t>Vencedor da 1ª 1/2 final</t>
  </si>
  <si>
    <t>Vencedor da 2ª 1/2 final</t>
  </si>
  <si>
    <t>Inf</t>
  </si>
  <si>
    <t>Fem</t>
  </si>
  <si>
    <t>Masc</t>
  </si>
  <si>
    <t>Inic</t>
  </si>
  <si>
    <t>Sec. Gafanha da Nazaré B</t>
  </si>
  <si>
    <t>Sec. Gafanha da Nazaré A</t>
  </si>
  <si>
    <t>Juv</t>
  </si>
  <si>
    <t>EP Agric. Des. Rural Vagos</t>
  </si>
  <si>
    <t>Jun</t>
  </si>
  <si>
    <t>V</t>
  </si>
  <si>
    <t>FC</t>
  </si>
</sst>
</file>

<file path=xl/styles.xml><?xml version="1.0" encoding="utf-8"?>
<styleSheet xmlns="http://schemas.openxmlformats.org/spreadsheetml/2006/main">
  <numFmts count="1">
    <numFmt numFmtId="164" formatCode="h:mm;@"/>
  </numFmts>
  <fonts count="28">
    <font>
      <sz val="11"/>
      <color theme="1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9"/>
      <color indexed="12"/>
      <name val="Arial Narrow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6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6"/>
      <color indexed="8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"/>
      <family val="2"/>
    </font>
    <font>
      <b/>
      <sz val="11"/>
      <color theme="0"/>
      <name val="Arial Narrow"/>
      <family val="2"/>
    </font>
    <font>
      <sz val="8"/>
      <color theme="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1" fillId="0" borderId="0"/>
    <xf numFmtId="0" fontId="1" fillId="0" borderId="0"/>
    <xf numFmtId="0" fontId="3" fillId="0" borderId="0"/>
  </cellStyleXfs>
  <cellXfs count="326">
    <xf numFmtId="0" fontId="0" fillId="0" borderId="0" xfId="0"/>
    <xf numFmtId="0" fontId="4" fillId="7" borderId="1" xfId="1" applyFont="1" applyFill="1" applyBorder="1" applyAlignment="1" applyProtection="1">
      <alignment horizontal="center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0" fillId="7" borderId="0" xfId="0" applyFill="1" applyProtection="1">
      <protection hidden="1"/>
    </xf>
    <xf numFmtId="0" fontId="0" fillId="0" borderId="0" xfId="0" applyProtection="1">
      <protection hidden="1"/>
    </xf>
    <xf numFmtId="0" fontId="5" fillId="7" borderId="0" xfId="0" applyFont="1" applyFill="1" applyBorder="1" applyAlignment="1" applyProtection="1">
      <alignment horizontal="center" vertical="center"/>
      <protection hidden="1"/>
    </xf>
    <xf numFmtId="0" fontId="6" fillId="8" borderId="2" xfId="2" applyFont="1" applyFill="1" applyBorder="1" applyAlignment="1" applyProtection="1">
      <alignment horizontal="center" vertical="center"/>
      <protection hidden="1"/>
    </xf>
    <xf numFmtId="0" fontId="5" fillId="9" borderId="3" xfId="2" applyFont="1" applyFill="1" applyBorder="1" applyAlignment="1" applyProtection="1">
      <alignment horizontal="center" vertical="center"/>
      <protection hidden="1"/>
    </xf>
    <xf numFmtId="0" fontId="5" fillId="7" borderId="4" xfId="0" applyFont="1" applyFill="1" applyBorder="1" applyAlignment="1" applyProtection="1">
      <alignment horizontal="center" vertical="center"/>
      <protection hidden="1"/>
    </xf>
    <xf numFmtId="0" fontId="5" fillId="7" borderId="0" xfId="0" applyFont="1" applyFill="1" applyBorder="1" applyAlignment="1" applyProtection="1">
      <alignment vertical="center" wrapText="1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6" fillId="3" borderId="5" xfId="2" applyFont="1" applyFill="1" applyBorder="1" applyAlignment="1" applyProtection="1">
      <alignment horizontal="center" vertical="center"/>
      <protection hidden="1"/>
    </xf>
    <xf numFmtId="0" fontId="6" fillId="3" borderId="6" xfId="2" applyFont="1" applyFill="1" applyBorder="1" applyAlignment="1" applyProtection="1">
      <alignment horizontal="center" vertical="center"/>
      <protection hidden="1"/>
    </xf>
    <xf numFmtId="0" fontId="7" fillId="4" borderId="7" xfId="2" applyFont="1" applyFill="1" applyBorder="1" applyAlignment="1" applyProtection="1">
      <alignment horizontal="center" vertical="center"/>
      <protection hidden="1"/>
    </xf>
    <xf numFmtId="0" fontId="6" fillId="3" borderId="8" xfId="2" applyFont="1" applyFill="1" applyBorder="1" applyAlignment="1" applyProtection="1">
      <alignment horizontal="center" vertical="center"/>
      <protection hidden="1"/>
    </xf>
    <xf numFmtId="0" fontId="6" fillId="3" borderId="2" xfId="2" applyFont="1" applyFill="1" applyBorder="1" applyAlignment="1" applyProtection="1">
      <alignment horizontal="center" vertical="center"/>
      <protection hidden="1"/>
    </xf>
    <xf numFmtId="0" fontId="6" fillId="3" borderId="9" xfId="2" applyFont="1" applyFill="1" applyBorder="1" applyAlignment="1" applyProtection="1">
      <alignment horizontal="center" vertical="center"/>
      <protection hidden="1"/>
    </xf>
    <xf numFmtId="0" fontId="5" fillId="5" borderId="9" xfId="2" applyFont="1" applyFill="1" applyBorder="1" applyAlignment="1" applyProtection="1">
      <alignment horizontal="center" vertical="center"/>
      <protection hidden="1"/>
    </xf>
    <xf numFmtId="0" fontId="5" fillId="4" borderId="9" xfId="2" applyFont="1" applyFill="1" applyBorder="1" applyAlignment="1" applyProtection="1">
      <alignment horizontal="center" vertical="center"/>
      <protection hidden="1"/>
    </xf>
    <xf numFmtId="0" fontId="7" fillId="4" borderId="10" xfId="2" applyFont="1" applyFill="1" applyBorder="1" applyAlignment="1" applyProtection="1">
      <alignment horizontal="center" vertical="center"/>
      <protection hidden="1"/>
    </xf>
    <xf numFmtId="0" fontId="6" fillId="7" borderId="0" xfId="2" applyFont="1" applyFill="1" applyBorder="1" applyAlignment="1" applyProtection="1">
      <alignment horizontal="center" vertical="center"/>
      <protection hidden="1"/>
    </xf>
    <xf numFmtId="0" fontId="5" fillId="5" borderId="11" xfId="2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6" fillId="3" borderId="3" xfId="2" applyFont="1" applyFill="1" applyBorder="1" applyAlignment="1" applyProtection="1">
      <alignment horizontal="center" vertical="center"/>
      <protection hidden="1"/>
    </xf>
    <xf numFmtId="0" fontId="5" fillId="5" borderId="3" xfId="2" applyFont="1" applyFill="1" applyBorder="1" applyAlignment="1" applyProtection="1">
      <alignment horizontal="center" vertical="center"/>
      <protection hidden="1"/>
    </xf>
    <xf numFmtId="0" fontId="5" fillId="4" borderId="3" xfId="2" applyFont="1" applyFill="1" applyBorder="1" applyAlignment="1" applyProtection="1">
      <alignment horizontal="center" vertical="center"/>
      <protection hidden="1"/>
    </xf>
    <xf numFmtId="0" fontId="7" fillId="4" borderId="12" xfId="2" applyFont="1" applyFill="1" applyBorder="1" applyAlignment="1" applyProtection="1">
      <alignment horizontal="center" vertical="center"/>
      <protection hidden="1"/>
    </xf>
    <xf numFmtId="0" fontId="5" fillId="5" borderId="13" xfId="2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5" fillId="4" borderId="14" xfId="2" applyFont="1" applyFill="1" applyBorder="1" applyAlignment="1" applyProtection="1">
      <alignment horizontal="center" vertical="center"/>
      <protection hidden="1"/>
    </xf>
    <xf numFmtId="0" fontId="5" fillId="5" borderId="15" xfId="2" applyFont="1" applyFill="1" applyBorder="1" applyAlignment="1" applyProtection="1">
      <alignment horizontal="center" vertical="center"/>
      <protection hidden="1"/>
    </xf>
    <xf numFmtId="0" fontId="5" fillId="5" borderId="16" xfId="2" applyFont="1" applyFill="1" applyBorder="1" applyAlignment="1" applyProtection="1">
      <alignment horizontal="center" vertical="center"/>
      <protection hidden="1"/>
    </xf>
    <xf numFmtId="0" fontId="6" fillId="3" borderId="17" xfId="2" applyFont="1" applyFill="1" applyBorder="1" applyAlignment="1" applyProtection="1">
      <alignment horizontal="center" vertical="center"/>
      <protection hidden="1"/>
    </xf>
    <xf numFmtId="0" fontId="5" fillId="5" borderId="17" xfId="2" applyFont="1" applyFill="1" applyBorder="1" applyAlignment="1" applyProtection="1">
      <alignment horizontal="center" vertical="center"/>
      <protection hidden="1"/>
    </xf>
    <xf numFmtId="0" fontId="5" fillId="4" borderId="17" xfId="2" applyFont="1" applyFill="1" applyBorder="1" applyAlignment="1" applyProtection="1">
      <alignment horizontal="center" vertical="center"/>
      <protection hidden="1"/>
    </xf>
    <xf numFmtId="0" fontId="5" fillId="5" borderId="18" xfId="2" applyFont="1" applyFill="1" applyBorder="1" applyAlignment="1" applyProtection="1">
      <alignment horizontal="center" vertical="center"/>
      <protection hidden="1"/>
    </xf>
    <xf numFmtId="0" fontId="5" fillId="5" borderId="19" xfId="2" applyFont="1" applyFill="1" applyBorder="1" applyAlignment="1" applyProtection="1">
      <alignment horizontal="center" vertical="center"/>
      <protection hidden="1"/>
    </xf>
    <xf numFmtId="0" fontId="2" fillId="7" borderId="4" xfId="2" applyFont="1" applyFill="1" applyBorder="1" applyAlignment="1" applyProtection="1">
      <alignment horizontal="center" vertical="center"/>
      <protection hidden="1"/>
    </xf>
    <xf numFmtId="0" fontId="6" fillId="8" borderId="6" xfId="2" applyFont="1" applyFill="1" applyBorder="1" applyAlignment="1" applyProtection="1">
      <alignment horizontal="center" vertical="center"/>
      <protection hidden="1"/>
    </xf>
    <xf numFmtId="0" fontId="6" fillId="10" borderId="6" xfId="2" applyFont="1" applyFill="1" applyBorder="1" applyAlignment="1" applyProtection="1">
      <alignment horizontal="center" vertical="center"/>
      <protection hidden="1"/>
    </xf>
    <xf numFmtId="0" fontId="23" fillId="3" borderId="2" xfId="2" applyFont="1" applyFill="1" applyBorder="1" applyAlignment="1" applyProtection="1">
      <alignment horizontal="center" vertical="center"/>
      <protection hidden="1"/>
    </xf>
    <xf numFmtId="0" fontId="23" fillId="8" borderId="6" xfId="0" applyFont="1" applyFill="1" applyBorder="1" applyAlignment="1" applyProtection="1">
      <alignment horizontal="center" vertical="center"/>
      <protection hidden="1"/>
    </xf>
    <xf numFmtId="0" fontId="14" fillId="4" borderId="20" xfId="2" applyFont="1" applyFill="1" applyBorder="1" applyAlignment="1" applyProtection="1">
      <alignment horizontal="center" vertical="center"/>
      <protection hidden="1"/>
    </xf>
    <xf numFmtId="0" fontId="14" fillId="4" borderId="21" xfId="2" applyFont="1" applyFill="1" applyBorder="1" applyAlignment="1" applyProtection="1">
      <alignment horizontal="center" vertical="center"/>
      <protection hidden="1"/>
    </xf>
    <xf numFmtId="0" fontId="14" fillId="4" borderId="22" xfId="2" applyFont="1" applyFill="1" applyBorder="1" applyAlignment="1" applyProtection="1">
      <alignment horizontal="center" vertical="center"/>
      <protection hidden="1"/>
    </xf>
    <xf numFmtId="0" fontId="14" fillId="4" borderId="23" xfId="2" applyFont="1" applyFill="1" applyBorder="1" applyAlignment="1" applyProtection="1">
      <alignment horizontal="center" vertical="center"/>
      <protection hidden="1"/>
    </xf>
    <xf numFmtId="0" fontId="14" fillId="4" borderId="24" xfId="2" applyFont="1" applyFill="1" applyBorder="1" applyAlignment="1" applyProtection="1">
      <alignment horizontal="center" vertical="center"/>
      <protection hidden="1"/>
    </xf>
    <xf numFmtId="0" fontId="14" fillId="4" borderId="25" xfId="2" applyFont="1" applyFill="1" applyBorder="1" applyAlignment="1" applyProtection="1">
      <alignment horizontal="center" vertical="center"/>
      <protection hidden="1"/>
    </xf>
    <xf numFmtId="0" fontId="5" fillId="7" borderId="0" xfId="2" applyFont="1" applyFill="1" applyBorder="1" applyAlignment="1" applyProtection="1">
      <alignment horizontal="center" vertical="center"/>
      <protection hidden="1"/>
    </xf>
    <xf numFmtId="0" fontId="6" fillId="10" borderId="5" xfId="2" applyFont="1" applyFill="1" applyBorder="1" applyAlignment="1" applyProtection="1">
      <alignment horizontal="center" vertical="center"/>
      <protection hidden="1"/>
    </xf>
    <xf numFmtId="0" fontId="6" fillId="10" borderId="26" xfId="2" applyFont="1" applyFill="1" applyBorder="1" applyAlignment="1" applyProtection="1">
      <alignment horizontal="center" vertical="center"/>
      <protection hidden="1"/>
    </xf>
    <xf numFmtId="0" fontId="6" fillId="8" borderId="5" xfId="2" applyFont="1" applyFill="1" applyBorder="1" applyAlignment="1" applyProtection="1">
      <alignment horizontal="center" vertical="center"/>
      <protection hidden="1"/>
    </xf>
    <xf numFmtId="0" fontId="6" fillId="8" borderId="26" xfId="2" applyFont="1" applyFill="1" applyBorder="1" applyAlignment="1" applyProtection="1">
      <alignment horizontal="center" vertical="center"/>
      <protection hidden="1"/>
    </xf>
    <xf numFmtId="0" fontId="6" fillId="10" borderId="26" xfId="2" applyFont="1" applyFill="1" applyBorder="1" applyAlignment="1" applyProtection="1">
      <alignment horizontal="center" vertical="center"/>
      <protection hidden="1"/>
    </xf>
    <xf numFmtId="0" fontId="23" fillId="7" borderId="0" xfId="2" applyFont="1" applyFill="1" applyBorder="1" applyAlignment="1" applyProtection="1">
      <alignment horizontal="center" vertical="center"/>
      <protection hidden="1"/>
    </xf>
    <xf numFmtId="0" fontId="24" fillId="3" borderId="27" xfId="2" applyFont="1" applyFill="1" applyBorder="1" applyAlignment="1" applyProtection="1">
      <alignment horizontal="center" vertical="center"/>
      <protection hidden="1"/>
    </xf>
    <xf numFmtId="0" fontId="24" fillId="3" borderId="28" xfId="2" applyFont="1" applyFill="1" applyBorder="1" applyAlignment="1" applyProtection="1">
      <alignment horizontal="center" vertical="center"/>
      <protection hidden="1"/>
    </xf>
    <xf numFmtId="0" fontId="24" fillId="3" borderId="29" xfId="2" applyFont="1" applyFill="1" applyBorder="1" applyAlignment="1" applyProtection="1">
      <alignment horizontal="center" vertical="center"/>
      <protection hidden="1"/>
    </xf>
    <xf numFmtId="0" fontId="24" fillId="3" borderId="30" xfId="2" applyFont="1" applyFill="1" applyBorder="1" applyAlignment="1" applyProtection="1">
      <alignment horizontal="center" vertical="center"/>
      <protection hidden="1"/>
    </xf>
    <xf numFmtId="0" fontId="24" fillId="3" borderId="31" xfId="2" applyFont="1" applyFill="1" applyBorder="1" applyAlignment="1" applyProtection="1">
      <alignment horizontal="center" vertical="center"/>
      <protection hidden="1"/>
    </xf>
    <xf numFmtId="0" fontId="24" fillId="3" borderId="32" xfId="2" applyFont="1" applyFill="1" applyBorder="1" applyAlignment="1" applyProtection="1">
      <alignment horizontal="center" vertical="center"/>
      <protection hidden="1"/>
    </xf>
    <xf numFmtId="0" fontId="24" fillId="3" borderId="33" xfId="2" applyFont="1" applyFill="1" applyBorder="1" applyAlignment="1" applyProtection="1">
      <alignment horizontal="center" vertical="center"/>
      <protection hidden="1"/>
    </xf>
    <xf numFmtId="0" fontId="24" fillId="3" borderId="34" xfId="2" applyFont="1" applyFill="1" applyBorder="1" applyAlignment="1" applyProtection="1">
      <alignment horizontal="center" vertical="center"/>
      <protection hidden="1"/>
    </xf>
    <xf numFmtId="0" fontId="0" fillId="7" borderId="1" xfId="0" applyFill="1" applyBorder="1" applyProtection="1">
      <protection hidden="1"/>
    </xf>
    <xf numFmtId="0" fontId="24" fillId="8" borderId="31" xfId="2" applyFont="1" applyFill="1" applyBorder="1" applyAlignment="1" applyProtection="1">
      <alignment horizontal="center" vertical="center"/>
      <protection hidden="1"/>
    </xf>
    <xf numFmtId="0" fontId="24" fillId="8" borderId="27" xfId="2" applyFont="1" applyFill="1" applyBorder="1" applyAlignment="1" applyProtection="1">
      <alignment horizontal="center" vertical="center"/>
      <protection hidden="1"/>
    </xf>
    <xf numFmtId="0" fontId="24" fillId="8" borderId="32" xfId="2" applyFont="1" applyFill="1" applyBorder="1" applyAlignment="1" applyProtection="1">
      <alignment horizontal="center" vertical="center"/>
      <protection hidden="1"/>
    </xf>
    <xf numFmtId="0" fontId="24" fillId="8" borderId="28" xfId="2" applyFont="1" applyFill="1" applyBorder="1" applyAlignment="1" applyProtection="1">
      <alignment horizontal="center" vertical="center"/>
      <protection hidden="1"/>
    </xf>
    <xf numFmtId="0" fontId="24" fillId="8" borderId="33" xfId="2" applyFont="1" applyFill="1" applyBorder="1" applyAlignment="1" applyProtection="1">
      <alignment horizontal="center" vertical="center"/>
      <protection hidden="1"/>
    </xf>
    <xf numFmtId="0" fontId="24" fillId="8" borderId="29" xfId="2" applyFont="1" applyFill="1" applyBorder="1" applyAlignment="1" applyProtection="1">
      <alignment horizontal="center" vertical="center"/>
      <protection hidden="1"/>
    </xf>
    <xf numFmtId="0" fontId="24" fillId="8" borderId="34" xfId="2" applyFont="1" applyFill="1" applyBorder="1" applyAlignment="1" applyProtection="1">
      <alignment horizontal="center" vertical="center"/>
      <protection hidden="1"/>
    </xf>
    <xf numFmtId="0" fontId="24" fillId="8" borderId="30" xfId="2" applyFont="1" applyFill="1" applyBorder="1" applyAlignment="1" applyProtection="1">
      <alignment horizontal="center" vertical="center"/>
      <protection hidden="1"/>
    </xf>
    <xf numFmtId="0" fontId="23" fillId="8" borderId="2" xfId="2" applyFont="1" applyFill="1" applyBorder="1" applyAlignment="1" applyProtection="1">
      <alignment horizontal="center" vertical="center"/>
      <protection hidden="1"/>
    </xf>
    <xf numFmtId="0" fontId="6" fillId="8" borderId="8" xfId="2" applyFont="1" applyFill="1" applyBorder="1" applyAlignment="1" applyProtection="1">
      <alignment horizontal="center" vertical="center"/>
      <protection hidden="1"/>
    </xf>
    <xf numFmtId="0" fontId="6" fillId="8" borderId="9" xfId="2" applyFont="1" applyFill="1" applyBorder="1" applyAlignment="1" applyProtection="1">
      <alignment horizontal="center" vertical="center"/>
      <protection hidden="1"/>
    </xf>
    <xf numFmtId="0" fontId="6" fillId="8" borderId="3" xfId="2" applyFont="1" applyFill="1" applyBorder="1" applyAlignment="1" applyProtection="1">
      <alignment horizontal="center" vertical="center"/>
      <protection hidden="1"/>
    </xf>
    <xf numFmtId="0" fontId="6" fillId="8" borderId="17" xfId="2" applyFont="1" applyFill="1" applyBorder="1" applyAlignment="1" applyProtection="1">
      <alignment horizontal="center" vertical="center"/>
      <protection hidden="1"/>
    </xf>
    <xf numFmtId="0" fontId="14" fillId="11" borderId="20" xfId="2" applyFont="1" applyFill="1" applyBorder="1" applyAlignment="1" applyProtection="1">
      <alignment horizontal="center" vertical="center"/>
      <protection hidden="1"/>
    </xf>
    <xf numFmtId="0" fontId="14" fillId="11" borderId="21" xfId="2" applyFont="1" applyFill="1" applyBorder="1" applyAlignment="1" applyProtection="1">
      <alignment horizontal="center" vertical="center"/>
      <protection hidden="1"/>
    </xf>
    <xf numFmtId="0" fontId="14" fillId="11" borderId="22" xfId="2" applyFont="1" applyFill="1" applyBorder="1" applyAlignment="1" applyProtection="1">
      <alignment horizontal="center" vertical="center"/>
      <protection hidden="1"/>
    </xf>
    <xf numFmtId="0" fontId="14" fillId="11" borderId="23" xfId="2" applyFont="1" applyFill="1" applyBorder="1" applyAlignment="1" applyProtection="1">
      <alignment horizontal="center" vertical="center"/>
      <protection hidden="1"/>
    </xf>
    <xf numFmtId="0" fontId="14" fillId="11" borderId="24" xfId="2" applyFont="1" applyFill="1" applyBorder="1" applyAlignment="1" applyProtection="1">
      <alignment horizontal="center" vertical="center"/>
      <protection hidden="1"/>
    </xf>
    <xf numFmtId="0" fontId="14" fillId="11" borderId="25" xfId="2" applyFont="1" applyFill="1" applyBorder="1" applyAlignment="1" applyProtection="1">
      <alignment horizontal="center" vertical="center"/>
      <protection hidden="1"/>
    </xf>
    <xf numFmtId="0" fontId="7" fillId="11" borderId="7" xfId="2" applyFont="1" applyFill="1" applyBorder="1" applyAlignment="1" applyProtection="1">
      <alignment horizontal="center" vertical="center"/>
      <protection hidden="1"/>
    </xf>
    <xf numFmtId="0" fontId="7" fillId="11" borderId="10" xfId="2" applyFont="1" applyFill="1" applyBorder="1" applyAlignment="1" applyProtection="1">
      <alignment horizontal="center" vertical="center"/>
      <protection hidden="1"/>
    </xf>
    <xf numFmtId="0" fontId="7" fillId="11" borderId="12" xfId="2" applyFont="1" applyFill="1" applyBorder="1" applyAlignment="1" applyProtection="1">
      <alignment horizontal="center" vertical="center"/>
      <protection hidden="1"/>
    </xf>
    <xf numFmtId="0" fontId="5" fillId="11" borderId="9" xfId="0" applyFont="1" applyFill="1" applyBorder="1" applyAlignment="1" applyProtection="1">
      <alignment horizontal="center" vertical="center"/>
      <protection hidden="1"/>
    </xf>
    <xf numFmtId="0" fontId="5" fillId="11" borderId="9" xfId="2" applyFont="1" applyFill="1" applyBorder="1" applyAlignment="1" applyProtection="1">
      <alignment horizontal="center" vertical="center"/>
      <protection hidden="1"/>
    </xf>
    <xf numFmtId="0" fontId="5" fillId="11" borderId="3" xfId="0" applyFont="1" applyFill="1" applyBorder="1" applyAlignment="1" applyProtection="1">
      <alignment horizontal="center" vertical="center"/>
      <protection hidden="1"/>
    </xf>
    <xf numFmtId="0" fontId="5" fillId="11" borderId="14" xfId="2" applyFont="1" applyFill="1" applyBorder="1" applyAlignment="1" applyProtection="1">
      <alignment horizontal="center" vertical="center"/>
      <protection hidden="1"/>
    </xf>
    <xf numFmtId="0" fontId="5" fillId="11" borderId="3" xfId="2" applyFont="1" applyFill="1" applyBorder="1" applyAlignment="1" applyProtection="1">
      <alignment horizontal="center" vertical="center"/>
      <protection hidden="1"/>
    </xf>
    <xf numFmtId="0" fontId="5" fillId="11" borderId="17" xfId="2" applyFont="1" applyFill="1" applyBorder="1" applyAlignment="1" applyProtection="1">
      <alignment horizontal="center" vertical="center"/>
      <protection hidden="1"/>
    </xf>
    <xf numFmtId="0" fontId="5" fillId="9" borderId="19" xfId="2" applyFont="1" applyFill="1" applyBorder="1" applyAlignment="1" applyProtection="1">
      <alignment horizontal="center" vertical="center"/>
      <protection hidden="1"/>
    </xf>
    <xf numFmtId="0" fontId="5" fillId="9" borderId="9" xfId="2" applyFont="1" applyFill="1" applyBorder="1" applyAlignment="1" applyProtection="1">
      <alignment horizontal="center" vertical="center"/>
      <protection hidden="1"/>
    </xf>
    <xf numFmtId="0" fontId="5" fillId="9" borderId="17" xfId="2" applyFont="1" applyFill="1" applyBorder="1" applyAlignment="1" applyProtection="1">
      <alignment horizontal="center" vertical="center"/>
      <protection hidden="1"/>
    </xf>
    <xf numFmtId="0" fontId="23" fillId="10" borderId="6" xfId="0" applyFont="1" applyFill="1" applyBorder="1" applyAlignment="1" applyProtection="1">
      <alignment horizontal="center" vertical="center"/>
      <protection hidden="1"/>
    </xf>
    <xf numFmtId="0" fontId="23" fillId="10" borderId="35" xfId="0" applyFont="1" applyFill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0" xfId="0" applyBorder="1" applyProtection="1">
      <protection hidden="1"/>
    </xf>
    <xf numFmtId="0" fontId="23" fillId="8" borderId="35" xfId="0" applyFont="1" applyFill="1" applyBorder="1" applyAlignment="1" applyProtection="1">
      <alignment horizontal="center" vertical="center"/>
      <protection hidden="1"/>
    </xf>
    <xf numFmtId="0" fontId="14" fillId="0" borderId="36" xfId="2" applyFont="1" applyFill="1" applyBorder="1" applyAlignment="1" applyProtection="1">
      <alignment horizontal="center" vertical="center"/>
      <protection locked="0"/>
    </xf>
    <xf numFmtId="0" fontId="14" fillId="0" borderId="37" xfId="2" applyFont="1" applyFill="1" applyBorder="1" applyAlignment="1" applyProtection="1">
      <alignment horizontal="center" vertical="center"/>
      <protection locked="0"/>
    </xf>
    <xf numFmtId="0" fontId="14" fillId="0" borderId="38" xfId="2" applyFont="1" applyFill="1" applyBorder="1" applyAlignment="1" applyProtection="1">
      <alignment horizontal="center" vertical="center"/>
      <protection locked="0"/>
    </xf>
    <xf numFmtId="0" fontId="14" fillId="0" borderId="39" xfId="2" applyFont="1" applyFill="1" applyBorder="1" applyAlignment="1" applyProtection="1">
      <alignment horizontal="center" vertical="center"/>
      <protection locked="0"/>
    </xf>
    <xf numFmtId="0" fontId="14" fillId="0" borderId="40" xfId="2" applyFont="1" applyFill="1" applyBorder="1" applyAlignment="1" applyProtection="1">
      <alignment horizontal="center" vertical="center"/>
      <protection locked="0"/>
    </xf>
    <xf numFmtId="0" fontId="14" fillId="0" borderId="41" xfId="2" applyFont="1" applyFill="1" applyBorder="1" applyAlignment="1" applyProtection="1">
      <alignment horizontal="center" vertical="center"/>
      <protection locked="0"/>
    </xf>
    <xf numFmtId="0" fontId="6" fillId="4" borderId="9" xfId="2" applyFont="1" applyFill="1" applyBorder="1" applyAlignment="1" applyProtection="1">
      <alignment horizontal="center" vertical="center" wrapText="1"/>
      <protection locked="0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17" xfId="2" applyFont="1" applyFill="1" applyBorder="1" applyAlignment="1" applyProtection="1">
      <alignment horizontal="center" vertical="center" wrapText="1"/>
      <protection locked="0"/>
    </xf>
    <xf numFmtId="0" fontId="6" fillId="11" borderId="9" xfId="2" applyFont="1" applyFill="1" applyBorder="1" applyAlignment="1" applyProtection="1">
      <alignment horizontal="center" vertical="center" wrapText="1"/>
      <protection locked="0"/>
    </xf>
    <xf numFmtId="0" fontId="6" fillId="11" borderId="3" xfId="2" applyFont="1" applyFill="1" applyBorder="1" applyAlignment="1" applyProtection="1">
      <alignment horizontal="center" vertical="center" wrapText="1"/>
      <protection locked="0"/>
    </xf>
    <xf numFmtId="0" fontId="6" fillId="11" borderId="17" xfId="2" applyFont="1" applyFill="1" applyBorder="1" applyAlignment="1" applyProtection="1">
      <alignment horizontal="center" vertical="center" wrapText="1"/>
      <protection locked="0"/>
    </xf>
    <xf numFmtId="0" fontId="14" fillId="0" borderId="42" xfId="2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Alignment="1" applyProtection="1">
      <alignment horizontal="center" vertical="center"/>
      <protection hidden="1"/>
    </xf>
    <xf numFmtId="0" fontId="9" fillId="7" borderId="0" xfId="0" applyFont="1" applyFill="1" applyProtection="1">
      <protection hidden="1"/>
    </xf>
    <xf numFmtId="0" fontId="12" fillId="7" borderId="42" xfId="0" applyFont="1" applyFill="1" applyBorder="1" applyAlignment="1" applyProtection="1">
      <alignment horizontal="center" vertical="center" wrapText="1"/>
      <protection hidden="1"/>
    </xf>
    <xf numFmtId="20" fontId="9" fillId="7" borderId="0" xfId="0" applyNumberFormat="1" applyFont="1" applyFill="1" applyProtection="1">
      <protection hidden="1"/>
    </xf>
    <xf numFmtId="0" fontId="13" fillId="12" borderId="42" xfId="0" applyFont="1" applyFill="1" applyBorder="1" applyAlignment="1" applyProtection="1">
      <alignment horizontal="center" vertical="center" wrapText="1"/>
      <protection hidden="1"/>
    </xf>
    <xf numFmtId="0" fontId="13" fillId="12" borderId="15" xfId="0" applyFont="1" applyFill="1" applyBorder="1" applyAlignment="1" applyProtection="1">
      <alignment horizontal="center" vertical="center" wrapText="1"/>
      <protection hidden="1"/>
    </xf>
    <xf numFmtId="0" fontId="13" fillId="7" borderId="42" xfId="0" applyFont="1" applyFill="1" applyBorder="1" applyAlignment="1" applyProtection="1">
      <alignment horizontal="center" vertical="center" wrapText="1"/>
      <protection hidden="1"/>
    </xf>
    <xf numFmtId="0" fontId="13" fillId="7" borderId="15" xfId="0" applyFont="1" applyFill="1" applyBorder="1" applyAlignment="1" applyProtection="1">
      <alignment horizontal="center" vertical="center" wrapText="1"/>
      <protection hidden="1"/>
    </xf>
    <xf numFmtId="164" fontId="12" fillId="7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7" borderId="0" xfId="0" applyFont="1" applyFill="1" applyBorder="1" applyAlignment="1" applyProtection="1">
      <alignment horizontal="center" vertical="center" wrapText="1"/>
      <protection hidden="1"/>
    </xf>
    <xf numFmtId="0" fontId="9" fillId="7" borderId="0" xfId="0" applyFont="1" applyFill="1" applyBorder="1" applyAlignment="1" applyProtection="1">
      <alignment horizontal="center" vertical="center"/>
      <protection hidden="1"/>
    </xf>
    <xf numFmtId="20" fontId="12" fillId="7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0" xfId="0" applyFont="1" applyFill="1" applyBorder="1" applyProtection="1">
      <protection hidden="1"/>
    </xf>
    <xf numFmtId="0" fontId="15" fillId="7" borderId="0" xfId="0" applyFont="1" applyFill="1" applyProtection="1">
      <protection hidden="1"/>
    </xf>
    <xf numFmtId="0" fontId="15" fillId="7" borderId="0" xfId="0" applyFont="1" applyFill="1" applyBorder="1" applyAlignment="1" applyProtection="1">
      <alignment horizontal="center" vertical="center" wrapText="1"/>
      <protection hidden="1"/>
    </xf>
    <xf numFmtId="0" fontId="15" fillId="7" borderId="0" xfId="0" applyFont="1" applyFill="1" applyBorder="1" applyProtection="1"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12" fillId="7" borderId="0" xfId="0" applyFont="1" applyFill="1" applyBorder="1" applyAlignment="1" applyProtection="1">
      <alignment horizontal="center" vertical="center" wrapText="1"/>
      <protection hidden="1"/>
    </xf>
    <xf numFmtId="0" fontId="12" fillId="7" borderId="0" xfId="0" applyFont="1" applyFill="1" applyBorder="1" applyAlignment="1" applyProtection="1">
      <alignment vertical="center" wrapText="1"/>
      <protection hidden="1"/>
    </xf>
    <xf numFmtId="20" fontId="12" fillId="7" borderId="0" xfId="0" applyNumberFormat="1" applyFont="1" applyFill="1" applyBorder="1" applyAlignment="1" applyProtection="1">
      <alignment vertical="center" wrapText="1"/>
      <protection hidden="1"/>
    </xf>
    <xf numFmtId="0" fontId="13" fillId="12" borderId="43" xfId="0" applyFont="1" applyFill="1" applyBorder="1" applyAlignment="1" applyProtection="1">
      <alignment horizontal="center" vertical="center" wrapText="1"/>
      <protection locked="0"/>
    </xf>
    <xf numFmtId="0" fontId="13" fillId="7" borderId="43" xfId="0" applyFont="1" applyFill="1" applyBorder="1" applyAlignment="1" applyProtection="1">
      <alignment horizontal="center" vertical="center" wrapText="1"/>
      <protection locked="0"/>
    </xf>
    <xf numFmtId="0" fontId="9" fillId="12" borderId="44" xfId="0" applyFont="1" applyFill="1" applyBorder="1" applyAlignment="1" applyProtection="1">
      <alignment horizontal="center" vertical="center"/>
      <protection locked="0"/>
    </xf>
    <xf numFmtId="0" fontId="9" fillId="7" borderId="44" xfId="0" applyFont="1" applyFill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center"/>
      <protection hidden="1"/>
    </xf>
    <xf numFmtId="0" fontId="16" fillId="2" borderId="0" xfId="0" applyFont="1" applyFill="1" applyProtection="1">
      <protection hidden="1"/>
    </xf>
    <xf numFmtId="0" fontId="16" fillId="2" borderId="7" xfId="0" applyFont="1" applyFill="1" applyBorder="1" applyProtection="1">
      <protection hidden="1"/>
    </xf>
    <xf numFmtId="0" fontId="16" fillId="2" borderId="42" xfId="0" applyFont="1" applyFill="1" applyBorder="1" applyProtection="1">
      <protection hidden="1"/>
    </xf>
    <xf numFmtId="0" fontId="16" fillId="2" borderId="42" xfId="0" applyFont="1" applyFill="1" applyBorder="1" applyAlignment="1" applyProtection="1">
      <alignment horizontal="center"/>
      <protection hidden="1"/>
    </xf>
    <xf numFmtId="0" fontId="16" fillId="2" borderId="43" xfId="0" applyFont="1" applyFill="1" applyBorder="1" applyProtection="1">
      <protection hidden="1"/>
    </xf>
    <xf numFmtId="0" fontId="16" fillId="2" borderId="15" xfId="0" applyFont="1" applyFill="1" applyBorder="1" applyProtection="1">
      <protection hidden="1"/>
    </xf>
    <xf numFmtId="0" fontId="16" fillId="2" borderId="44" xfId="0" applyFont="1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0" fontId="16" fillId="2" borderId="45" xfId="0" applyFont="1" applyFill="1" applyBorder="1" applyProtection="1">
      <protection hidden="1"/>
    </xf>
    <xf numFmtId="0" fontId="16" fillId="2" borderId="46" xfId="0" applyFont="1" applyFill="1" applyBorder="1" applyProtection="1">
      <protection hidden="1"/>
    </xf>
    <xf numFmtId="0" fontId="16" fillId="2" borderId="36" xfId="0" applyFont="1" applyFill="1" applyBorder="1" applyProtection="1">
      <protection hidden="1"/>
    </xf>
    <xf numFmtId="0" fontId="16" fillId="2" borderId="13" xfId="0" applyFont="1" applyFill="1" applyBorder="1" applyProtection="1">
      <protection hidden="1"/>
    </xf>
    <xf numFmtId="0" fontId="16" fillId="2" borderId="39" xfId="0" applyFont="1" applyFill="1" applyBorder="1" applyProtection="1"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6" fillId="2" borderId="47" xfId="0" applyFont="1" applyFill="1" applyBorder="1" applyProtection="1">
      <protection hidden="1"/>
    </xf>
    <xf numFmtId="0" fontId="16" fillId="2" borderId="47" xfId="0" applyFont="1" applyFill="1" applyBorder="1" applyAlignment="1" applyProtection="1">
      <alignment horizontal="center"/>
      <protection hidden="1"/>
    </xf>
    <xf numFmtId="164" fontId="23" fillId="3" borderId="27" xfId="2" applyNumberFormat="1" applyFont="1" applyFill="1" applyBorder="1" applyAlignment="1" applyProtection="1">
      <alignment horizontal="center" vertical="center"/>
      <protection hidden="1"/>
    </xf>
    <xf numFmtId="164" fontId="23" fillId="3" borderId="28" xfId="2" applyNumberFormat="1" applyFont="1" applyFill="1" applyBorder="1" applyAlignment="1" applyProtection="1">
      <alignment horizontal="center" vertical="center"/>
      <protection hidden="1"/>
    </xf>
    <xf numFmtId="164" fontId="23" fillId="3" borderId="29" xfId="2" applyNumberFormat="1" applyFont="1" applyFill="1" applyBorder="1" applyAlignment="1" applyProtection="1">
      <alignment horizontal="center" vertical="center"/>
      <protection hidden="1"/>
    </xf>
    <xf numFmtId="164" fontId="23" fillId="3" borderId="30" xfId="2" applyNumberFormat="1" applyFont="1" applyFill="1" applyBorder="1" applyAlignment="1" applyProtection="1">
      <alignment horizontal="center" vertical="center"/>
      <protection hidden="1"/>
    </xf>
    <xf numFmtId="164" fontId="23" fillId="8" borderId="27" xfId="2" applyNumberFormat="1" applyFont="1" applyFill="1" applyBorder="1" applyAlignment="1" applyProtection="1">
      <alignment horizontal="center" vertical="center"/>
      <protection hidden="1"/>
    </xf>
    <xf numFmtId="164" fontId="23" fillId="8" borderId="28" xfId="2" applyNumberFormat="1" applyFont="1" applyFill="1" applyBorder="1" applyAlignment="1" applyProtection="1">
      <alignment horizontal="center" vertical="center"/>
      <protection hidden="1"/>
    </xf>
    <xf numFmtId="164" fontId="23" fillId="8" borderId="29" xfId="2" applyNumberFormat="1" applyFont="1" applyFill="1" applyBorder="1" applyAlignment="1" applyProtection="1">
      <alignment horizontal="center" vertical="center"/>
      <protection hidden="1"/>
    </xf>
    <xf numFmtId="164" fontId="23" fillId="8" borderId="30" xfId="2" applyNumberFormat="1" applyFont="1" applyFill="1" applyBorder="1" applyAlignment="1" applyProtection="1">
      <alignment horizontal="center" vertical="center"/>
      <protection hidden="1"/>
    </xf>
    <xf numFmtId="0" fontId="5" fillId="7" borderId="0" xfId="2" applyFont="1" applyFill="1" applyBorder="1" applyAlignment="1" applyProtection="1">
      <alignment horizontal="center" vertical="center"/>
      <protection hidden="1"/>
    </xf>
    <xf numFmtId="0" fontId="6" fillId="10" borderId="5" xfId="2" applyFont="1" applyFill="1" applyBorder="1" applyAlignment="1" applyProtection="1">
      <alignment horizontal="center" vertical="center"/>
      <protection hidden="1"/>
    </xf>
    <xf numFmtId="0" fontId="6" fillId="10" borderId="26" xfId="2" applyFont="1" applyFill="1" applyBorder="1" applyAlignment="1" applyProtection="1">
      <alignment horizontal="center" vertical="center"/>
      <protection hidden="1"/>
    </xf>
    <xf numFmtId="0" fontId="5" fillId="7" borderId="0" xfId="2" applyFont="1" applyFill="1" applyBorder="1" applyAlignment="1" applyProtection="1">
      <alignment horizontal="center" vertical="center"/>
      <protection hidden="1"/>
    </xf>
    <xf numFmtId="0" fontId="6" fillId="8" borderId="5" xfId="2" applyFont="1" applyFill="1" applyBorder="1" applyAlignment="1" applyProtection="1">
      <alignment horizontal="center" vertical="center"/>
      <protection hidden="1"/>
    </xf>
    <xf numFmtId="0" fontId="6" fillId="8" borderId="26" xfId="2" applyFont="1" applyFill="1" applyBorder="1" applyAlignment="1" applyProtection="1">
      <alignment horizontal="center" vertical="center"/>
      <protection hidden="1"/>
    </xf>
    <xf numFmtId="0" fontId="14" fillId="14" borderId="42" xfId="2" applyFont="1" applyFill="1" applyBorder="1" applyAlignment="1" applyProtection="1">
      <alignment horizontal="center" vertical="center"/>
      <protection hidden="1"/>
    </xf>
    <xf numFmtId="0" fontId="7" fillId="14" borderId="42" xfId="2" applyFont="1" applyFill="1" applyBorder="1" applyAlignment="1" applyProtection="1">
      <alignment horizontal="center" vertical="center"/>
      <protection hidden="1"/>
    </xf>
    <xf numFmtId="0" fontId="5" fillId="15" borderId="25" xfId="2" applyFont="1" applyFill="1" applyBorder="1" applyAlignment="1" applyProtection="1">
      <alignment horizontal="center" vertical="center"/>
      <protection hidden="1"/>
    </xf>
    <xf numFmtId="0" fontId="5" fillId="15" borderId="55" xfId="2" applyFont="1" applyFill="1" applyBorder="1" applyAlignment="1" applyProtection="1">
      <alignment horizontal="center" vertical="center"/>
      <protection hidden="1"/>
    </xf>
    <xf numFmtId="0" fontId="5" fillId="15" borderId="24" xfId="2" applyFont="1" applyFill="1" applyBorder="1" applyAlignment="1" applyProtection="1">
      <alignment horizontal="center" vertical="center"/>
      <protection hidden="1"/>
    </xf>
    <xf numFmtId="0" fontId="23" fillId="10" borderId="2" xfId="0" applyFont="1" applyFill="1" applyBorder="1" applyAlignment="1" applyProtection="1">
      <alignment horizontal="center" vertical="center"/>
      <protection hidden="1"/>
    </xf>
    <xf numFmtId="0" fontId="6" fillId="10" borderId="22" xfId="2" applyFont="1" applyFill="1" applyBorder="1" applyAlignment="1" applyProtection="1">
      <alignment horizontal="center" vertical="center"/>
      <protection hidden="1"/>
    </xf>
    <xf numFmtId="0" fontId="6" fillId="10" borderId="54" xfId="2" applyFont="1" applyFill="1" applyBorder="1" applyAlignment="1" applyProtection="1">
      <alignment horizontal="center" vertical="center"/>
      <protection hidden="1"/>
    </xf>
    <xf numFmtId="0" fontId="6" fillId="10" borderId="21" xfId="2" applyFont="1" applyFill="1" applyBorder="1" applyAlignment="1" applyProtection="1">
      <alignment horizontal="center" vertical="center"/>
      <protection hidden="1"/>
    </xf>
    <xf numFmtId="0" fontId="24" fillId="10" borderId="42" xfId="2" applyFont="1" applyFill="1" applyBorder="1" applyAlignment="1" applyProtection="1">
      <alignment horizontal="center" vertical="center"/>
      <protection hidden="1"/>
    </xf>
    <xf numFmtId="164" fontId="23" fillId="10" borderId="42" xfId="2" applyNumberFormat="1" applyFont="1" applyFill="1" applyBorder="1" applyAlignment="1" applyProtection="1">
      <alignment horizontal="center" vertical="center"/>
      <protection hidden="1"/>
    </xf>
    <xf numFmtId="0" fontId="5" fillId="7" borderId="0" xfId="2" applyFont="1" applyFill="1" applyBorder="1" applyAlignment="1" applyProtection="1">
      <alignment horizontal="center" vertical="center"/>
      <protection hidden="1"/>
    </xf>
    <xf numFmtId="0" fontId="5" fillId="7" borderId="0" xfId="2" applyFont="1" applyFill="1" applyBorder="1" applyAlignment="1" applyProtection="1">
      <alignment horizontal="center" vertical="center"/>
      <protection hidden="1"/>
    </xf>
    <xf numFmtId="0" fontId="24" fillId="7" borderId="0" xfId="2" applyFont="1" applyFill="1" applyBorder="1" applyAlignment="1" applyProtection="1">
      <alignment horizontal="center" vertical="center"/>
      <protection hidden="1"/>
    </xf>
    <xf numFmtId="164" fontId="23" fillId="7" borderId="0" xfId="2" applyNumberFormat="1" applyFont="1" applyFill="1" applyBorder="1" applyAlignment="1" applyProtection="1">
      <alignment horizontal="center" vertical="center"/>
      <protection hidden="1"/>
    </xf>
    <xf numFmtId="0" fontId="27" fillId="7" borderId="0" xfId="2" applyFont="1" applyFill="1" applyBorder="1" applyAlignment="1" applyProtection="1">
      <alignment horizontal="center" vertical="center"/>
      <protection hidden="1"/>
    </xf>
    <xf numFmtId="0" fontId="27" fillId="7" borderId="0" xfId="2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2" fillId="7" borderId="0" xfId="2" applyFont="1" applyFill="1" applyBorder="1" applyAlignment="1" applyProtection="1">
      <alignment horizontal="center" vertical="center"/>
      <protection hidden="1"/>
    </xf>
    <xf numFmtId="0" fontId="4" fillId="7" borderId="0" xfId="1" applyFont="1" applyFill="1" applyBorder="1" applyAlignment="1" applyProtection="1">
      <alignment horizontal="center" vertical="center"/>
      <protection hidden="1"/>
    </xf>
    <xf numFmtId="0" fontId="6" fillId="8" borderId="0" xfId="2" applyFont="1" applyFill="1" applyBorder="1" applyAlignment="1" applyProtection="1">
      <alignment horizontal="center" vertical="center"/>
      <protection hidden="1"/>
    </xf>
    <xf numFmtId="0" fontId="6" fillId="8" borderId="51" xfId="2" applyFont="1" applyFill="1" applyBorder="1" applyAlignment="1" applyProtection="1">
      <alignment horizontal="center" vertical="center"/>
      <protection hidden="1"/>
    </xf>
    <xf numFmtId="0" fontId="6" fillId="8" borderId="50" xfId="2" applyFont="1" applyFill="1" applyBorder="1" applyAlignment="1" applyProtection="1">
      <alignment horizontal="center" vertical="center"/>
      <protection hidden="1"/>
    </xf>
    <xf numFmtId="0" fontId="23" fillId="8" borderId="50" xfId="0" applyFont="1" applyFill="1" applyBorder="1" applyAlignment="1" applyProtection="1">
      <alignment horizontal="center" vertical="center"/>
      <protection hidden="1"/>
    </xf>
    <xf numFmtId="0" fontId="23" fillId="8" borderId="56" xfId="0" applyFont="1" applyFill="1" applyBorder="1" applyAlignment="1" applyProtection="1">
      <alignment horizontal="center" vertical="center"/>
      <protection hidden="1"/>
    </xf>
    <xf numFmtId="0" fontId="24" fillId="8" borderId="56" xfId="2" applyFont="1" applyFill="1" applyBorder="1" applyAlignment="1" applyProtection="1">
      <alignment horizontal="center" vertical="center"/>
      <protection hidden="1"/>
    </xf>
    <xf numFmtId="164" fontId="23" fillId="8" borderId="51" xfId="2" applyNumberFormat="1" applyFont="1" applyFill="1" applyBorder="1" applyAlignment="1" applyProtection="1">
      <alignment horizontal="center" vertical="center"/>
      <protection hidden="1"/>
    </xf>
    <xf numFmtId="0" fontId="24" fillId="8" borderId="51" xfId="2" applyFont="1" applyFill="1" applyBorder="1" applyAlignment="1" applyProtection="1">
      <alignment horizontal="center" vertical="center"/>
      <protection hidden="1"/>
    </xf>
    <xf numFmtId="0" fontId="14" fillId="11" borderId="57" xfId="2" applyFont="1" applyFill="1" applyBorder="1" applyAlignment="1" applyProtection="1">
      <alignment horizontal="center" vertical="center"/>
      <protection hidden="1"/>
    </xf>
    <xf numFmtId="0" fontId="14" fillId="0" borderId="46" xfId="2" applyFont="1" applyFill="1" applyBorder="1" applyAlignment="1" applyProtection="1">
      <alignment horizontal="center" vertical="center"/>
      <protection locked="0"/>
    </xf>
    <xf numFmtId="0" fontId="7" fillId="11" borderId="49" xfId="2" applyFont="1" applyFill="1" applyBorder="1" applyAlignment="1" applyProtection="1">
      <alignment horizontal="center" vertical="center"/>
      <protection hidden="1"/>
    </xf>
    <xf numFmtId="0" fontId="14" fillId="0" borderId="45" xfId="2" applyFont="1" applyFill="1" applyBorder="1" applyAlignment="1" applyProtection="1">
      <alignment horizontal="center" vertical="center"/>
      <protection locked="0"/>
    </xf>
    <xf numFmtId="0" fontId="14" fillId="11" borderId="58" xfId="2" applyFont="1" applyFill="1" applyBorder="1" applyAlignment="1" applyProtection="1">
      <alignment horizontal="center" vertical="center"/>
      <protection hidden="1"/>
    </xf>
    <xf numFmtId="0" fontId="23" fillId="8" borderId="50" xfId="2" applyFont="1" applyFill="1" applyBorder="1" applyAlignment="1" applyProtection="1">
      <alignment horizontal="center" vertical="center"/>
      <protection hidden="1"/>
    </xf>
    <xf numFmtId="0" fontId="5" fillId="9" borderId="50" xfId="2" applyFont="1" applyFill="1" applyBorder="1" applyAlignment="1" applyProtection="1">
      <alignment horizontal="center" vertical="center"/>
      <protection hidden="1"/>
    </xf>
    <xf numFmtId="0" fontId="5" fillId="11" borderId="50" xfId="2" applyFont="1" applyFill="1" applyBorder="1" applyAlignment="1" applyProtection="1">
      <alignment horizontal="center" vertical="center"/>
      <protection hidden="1"/>
    </xf>
    <xf numFmtId="0" fontId="6" fillId="11" borderId="50" xfId="2" applyFont="1" applyFill="1" applyBorder="1" applyAlignment="1" applyProtection="1">
      <alignment horizontal="center" vertical="center" wrapText="1"/>
      <protection locked="0"/>
    </xf>
    <xf numFmtId="0" fontId="5" fillId="9" borderId="0" xfId="2" applyFont="1" applyFill="1" applyBorder="1" applyAlignment="1" applyProtection="1">
      <alignment horizontal="center" vertical="center"/>
      <protection hidden="1"/>
    </xf>
    <xf numFmtId="0" fontId="5" fillId="11" borderId="50" xfId="0" applyFont="1" applyFill="1" applyBorder="1" applyAlignment="1" applyProtection="1">
      <alignment horizontal="center" vertical="center"/>
      <protection hidden="1"/>
    </xf>
    <xf numFmtId="0" fontId="0" fillId="7" borderId="0" xfId="0" applyFill="1" applyBorder="1" applyProtection="1">
      <protection hidden="1"/>
    </xf>
    <xf numFmtId="0" fontId="24" fillId="8" borderId="49" xfId="2" applyFont="1" applyFill="1" applyBorder="1" applyAlignment="1" applyProtection="1">
      <alignment horizontal="center" vertical="center"/>
      <protection hidden="1"/>
    </xf>
    <xf numFmtId="164" fontId="23" fillId="8" borderId="49" xfId="2" applyNumberFormat="1" applyFont="1" applyFill="1" applyBorder="1" applyAlignment="1" applyProtection="1">
      <alignment horizontal="center" vertical="center"/>
      <protection hidden="1"/>
    </xf>
    <xf numFmtId="0" fontId="14" fillId="11" borderId="49" xfId="2" applyFont="1" applyFill="1" applyBorder="1" applyAlignment="1" applyProtection="1">
      <alignment horizontal="center" vertical="center"/>
      <protection hidden="1"/>
    </xf>
    <xf numFmtId="0" fontId="14" fillId="0" borderId="49" xfId="2" applyFont="1" applyFill="1" applyBorder="1" applyAlignment="1" applyProtection="1">
      <alignment horizontal="center" vertical="center"/>
      <protection locked="0"/>
    </xf>
    <xf numFmtId="0" fontId="6" fillId="8" borderId="57" xfId="2" applyFont="1" applyFill="1" applyBorder="1" applyAlignment="1" applyProtection="1">
      <alignment horizontal="center" vertical="center"/>
      <protection hidden="1"/>
    </xf>
    <xf numFmtId="0" fontId="5" fillId="9" borderId="58" xfId="2" applyFont="1" applyFill="1" applyBorder="1" applyAlignment="1" applyProtection="1">
      <alignment horizontal="center" vertical="center"/>
      <protection hidden="1"/>
    </xf>
    <xf numFmtId="0" fontId="6" fillId="10" borderId="0" xfId="2" applyFont="1" applyFill="1" applyBorder="1" applyAlignment="1" applyProtection="1">
      <alignment horizontal="center" vertical="center"/>
      <protection hidden="1"/>
    </xf>
    <xf numFmtId="0" fontId="6" fillId="10" borderId="51" xfId="2" applyFont="1" applyFill="1" applyBorder="1" applyAlignment="1" applyProtection="1">
      <alignment horizontal="center" vertical="center"/>
      <protection hidden="1"/>
    </xf>
    <xf numFmtId="0" fontId="6" fillId="10" borderId="50" xfId="2" applyFont="1" applyFill="1" applyBorder="1" applyAlignment="1" applyProtection="1">
      <alignment horizontal="center" vertical="center"/>
      <protection hidden="1"/>
    </xf>
    <xf numFmtId="0" fontId="6" fillId="10" borderId="51" xfId="2" applyFont="1" applyFill="1" applyBorder="1" applyAlignment="1" applyProtection="1">
      <alignment horizontal="center" vertical="center"/>
      <protection hidden="1"/>
    </xf>
    <xf numFmtId="0" fontId="6" fillId="10" borderId="0" xfId="2" applyFont="1" applyFill="1" applyBorder="1" applyAlignment="1" applyProtection="1">
      <alignment horizontal="center" vertical="center"/>
      <protection hidden="1"/>
    </xf>
    <xf numFmtId="0" fontId="23" fillId="10" borderId="50" xfId="0" applyFont="1" applyFill="1" applyBorder="1" applyAlignment="1" applyProtection="1">
      <alignment horizontal="center" vertical="center"/>
      <protection hidden="1"/>
    </xf>
    <xf numFmtId="0" fontId="23" fillId="10" borderId="56" xfId="0" applyFont="1" applyFill="1" applyBorder="1" applyAlignment="1" applyProtection="1">
      <alignment horizontal="center" vertical="center"/>
      <protection hidden="1"/>
    </xf>
    <xf numFmtId="0" fontId="24" fillId="3" borderId="56" xfId="2" applyFont="1" applyFill="1" applyBorder="1" applyAlignment="1" applyProtection="1">
      <alignment horizontal="center" vertical="center"/>
      <protection hidden="1"/>
    </xf>
    <xf numFmtId="164" fontId="23" fillId="3" borderId="51" xfId="2" applyNumberFormat="1" applyFont="1" applyFill="1" applyBorder="1" applyAlignment="1" applyProtection="1">
      <alignment horizontal="center" vertical="center"/>
      <protection hidden="1"/>
    </xf>
    <xf numFmtId="0" fontId="24" fillId="3" borderId="51" xfId="2" applyFont="1" applyFill="1" applyBorder="1" applyAlignment="1" applyProtection="1">
      <alignment horizontal="center" vertical="center"/>
      <protection hidden="1"/>
    </xf>
    <xf numFmtId="0" fontId="14" fillId="4" borderId="57" xfId="2" applyFont="1" applyFill="1" applyBorder="1" applyAlignment="1" applyProtection="1">
      <alignment horizontal="center" vertical="center"/>
      <protection hidden="1"/>
    </xf>
    <xf numFmtId="0" fontId="7" fillId="4" borderId="49" xfId="2" applyFont="1" applyFill="1" applyBorder="1" applyAlignment="1" applyProtection="1">
      <alignment horizontal="center" vertical="center"/>
      <protection hidden="1"/>
    </xf>
    <xf numFmtId="0" fontId="14" fillId="4" borderId="58" xfId="2" applyFont="1" applyFill="1" applyBorder="1" applyAlignment="1" applyProtection="1">
      <alignment horizontal="center" vertical="center"/>
      <protection hidden="1"/>
    </xf>
    <xf numFmtId="0" fontId="23" fillId="3" borderId="50" xfId="2" applyFont="1" applyFill="1" applyBorder="1" applyAlignment="1" applyProtection="1">
      <alignment horizontal="center" vertical="center"/>
      <protection hidden="1"/>
    </xf>
    <xf numFmtId="0" fontId="6" fillId="3" borderId="51" xfId="2" applyFont="1" applyFill="1" applyBorder="1" applyAlignment="1" applyProtection="1">
      <alignment horizontal="center" vertical="center"/>
      <protection hidden="1"/>
    </xf>
    <xf numFmtId="0" fontId="6" fillId="3" borderId="50" xfId="2" applyFont="1" applyFill="1" applyBorder="1" applyAlignment="1" applyProtection="1">
      <alignment horizontal="center" vertical="center"/>
      <protection hidden="1"/>
    </xf>
    <xf numFmtId="0" fontId="5" fillId="5" borderId="50" xfId="2" applyFont="1" applyFill="1" applyBorder="1" applyAlignment="1" applyProtection="1">
      <alignment horizontal="center" vertical="center"/>
      <protection hidden="1"/>
    </xf>
    <xf numFmtId="0" fontId="5" fillId="4" borderId="50" xfId="2" applyFont="1" applyFill="1" applyBorder="1" applyAlignment="1" applyProtection="1">
      <alignment horizontal="center" vertical="center"/>
      <protection hidden="1"/>
    </xf>
    <xf numFmtId="0" fontId="6" fillId="4" borderId="50" xfId="2" applyFont="1" applyFill="1" applyBorder="1" applyAlignment="1" applyProtection="1">
      <alignment horizontal="center" vertical="center" wrapText="1"/>
      <protection locked="0"/>
    </xf>
    <xf numFmtId="0" fontId="5" fillId="5" borderId="0" xfId="2" applyFont="1" applyFill="1" applyBorder="1" applyAlignment="1" applyProtection="1">
      <alignment horizontal="center" vertical="center"/>
      <protection hidden="1"/>
    </xf>
    <xf numFmtId="0" fontId="5" fillId="4" borderId="50" xfId="0" applyFont="1" applyFill="1" applyBorder="1" applyAlignment="1" applyProtection="1">
      <alignment horizontal="center" vertical="center"/>
      <protection hidden="1"/>
    </xf>
    <xf numFmtId="0" fontId="24" fillId="10" borderId="49" xfId="2" applyFont="1" applyFill="1" applyBorder="1" applyAlignment="1" applyProtection="1">
      <alignment horizontal="center" vertical="center"/>
      <protection hidden="1"/>
    </xf>
    <xf numFmtId="164" fontId="23" fillId="10" borderId="49" xfId="2" applyNumberFormat="1" applyFont="1" applyFill="1" applyBorder="1" applyAlignment="1" applyProtection="1">
      <alignment horizontal="center" vertical="center"/>
      <protection hidden="1"/>
    </xf>
    <xf numFmtId="0" fontId="14" fillId="14" borderId="49" xfId="2" applyFont="1" applyFill="1" applyBorder="1" applyAlignment="1" applyProtection="1">
      <alignment horizontal="center" vertical="center"/>
      <protection hidden="1"/>
    </xf>
    <xf numFmtId="0" fontId="7" fillId="14" borderId="49" xfId="2" applyFont="1" applyFill="1" applyBorder="1" applyAlignment="1" applyProtection="1">
      <alignment horizontal="center" vertical="center"/>
      <protection hidden="1"/>
    </xf>
    <xf numFmtId="0" fontId="6" fillId="10" borderId="57" xfId="2" applyFont="1" applyFill="1" applyBorder="1" applyAlignment="1" applyProtection="1">
      <alignment horizontal="center" vertical="center"/>
      <protection hidden="1"/>
    </xf>
    <xf numFmtId="0" fontId="5" fillId="15" borderId="58" xfId="2" applyFont="1" applyFill="1" applyBorder="1" applyAlignment="1" applyProtection="1">
      <alignment horizontal="center" vertical="center"/>
      <protection hidden="1"/>
    </xf>
    <xf numFmtId="0" fontId="5" fillId="9" borderId="11" xfId="2" applyFont="1" applyFill="1" applyBorder="1" applyAlignment="1" applyProtection="1">
      <alignment horizontal="center" vertical="center"/>
      <protection locked="0"/>
    </xf>
    <xf numFmtId="0" fontId="5" fillId="9" borderId="13" xfId="2" applyFont="1" applyFill="1" applyBorder="1" applyAlignment="1" applyProtection="1">
      <alignment horizontal="center" vertical="center"/>
      <protection locked="0"/>
    </xf>
    <xf numFmtId="0" fontId="5" fillId="9" borderId="15" xfId="2" applyFont="1" applyFill="1" applyBorder="1" applyAlignment="1" applyProtection="1">
      <alignment horizontal="center" vertical="center"/>
      <protection locked="0"/>
    </xf>
    <xf numFmtId="0" fontId="5" fillId="9" borderId="16" xfId="2" applyFont="1" applyFill="1" applyBorder="1" applyAlignment="1" applyProtection="1">
      <alignment horizontal="center" vertical="center"/>
      <protection locked="0"/>
    </xf>
    <xf numFmtId="0" fontId="5" fillId="9" borderId="18" xfId="2" applyFont="1" applyFill="1" applyBorder="1" applyAlignment="1" applyProtection="1">
      <alignment horizontal="center" vertical="center"/>
      <protection locked="0"/>
    </xf>
    <xf numFmtId="0" fontId="5" fillId="5" borderId="11" xfId="2" applyFont="1" applyFill="1" applyBorder="1" applyAlignment="1" applyProtection="1">
      <alignment horizontal="center" vertical="center"/>
      <protection locked="0"/>
    </xf>
    <xf numFmtId="0" fontId="5" fillId="5" borderId="13" xfId="2" applyFont="1" applyFill="1" applyBorder="1" applyAlignment="1" applyProtection="1">
      <alignment horizontal="center" vertical="center"/>
      <protection locked="0"/>
    </xf>
    <xf numFmtId="0" fontId="5" fillId="5" borderId="15" xfId="2" applyFont="1" applyFill="1" applyBorder="1" applyAlignment="1" applyProtection="1">
      <alignment horizontal="center" vertical="center"/>
      <protection locked="0"/>
    </xf>
    <xf numFmtId="0" fontId="5" fillId="5" borderId="16" xfId="2" applyFont="1" applyFill="1" applyBorder="1" applyAlignment="1" applyProtection="1">
      <alignment horizontal="center" vertical="center"/>
      <protection locked="0"/>
    </xf>
    <xf numFmtId="0" fontId="5" fillId="5" borderId="18" xfId="2" applyFont="1" applyFill="1" applyBorder="1" applyAlignment="1" applyProtection="1">
      <alignment horizontal="center" vertical="center"/>
      <protection locked="0"/>
    </xf>
    <xf numFmtId="20" fontId="12" fillId="7" borderId="48" xfId="0" applyNumberFormat="1" applyFont="1" applyFill="1" applyBorder="1" applyAlignment="1" applyProtection="1">
      <alignment horizontal="center" vertical="center" wrapText="1"/>
      <protection hidden="1"/>
    </xf>
    <xf numFmtId="20" fontId="12" fillId="7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7" borderId="7" xfId="0" applyNumberFormat="1" applyFont="1" applyFill="1" applyBorder="1" applyAlignment="1" applyProtection="1">
      <alignment horizontal="center" vertical="center" wrapText="1"/>
      <protection hidden="1"/>
    </xf>
    <xf numFmtId="164" fontId="12" fillId="7" borderId="48" xfId="0" applyNumberFormat="1" applyFont="1" applyFill="1" applyBorder="1" applyAlignment="1" applyProtection="1">
      <alignment horizontal="center" vertical="center" wrapText="1"/>
      <protection hidden="1"/>
    </xf>
    <xf numFmtId="164" fontId="12" fillId="7" borderId="49" xfId="0" applyNumberFormat="1" applyFont="1" applyFill="1" applyBorder="1" applyAlignment="1" applyProtection="1">
      <alignment horizontal="center" vertical="center" wrapText="1"/>
      <protection hidden="1"/>
    </xf>
    <xf numFmtId="164" fontId="12" fillId="7" borderId="7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43" xfId="0" applyFont="1" applyFill="1" applyBorder="1" applyAlignment="1" applyProtection="1">
      <alignment horizontal="center" vertical="center" wrapText="1"/>
      <protection hidden="1"/>
    </xf>
    <xf numFmtId="0" fontId="12" fillId="7" borderId="15" xfId="0" applyFont="1" applyFill="1" applyBorder="1" applyAlignment="1" applyProtection="1">
      <alignment horizontal="center" vertical="center" wrapText="1"/>
      <protection hidden="1"/>
    </xf>
    <xf numFmtId="0" fontId="12" fillId="7" borderId="44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Alignment="1" applyProtection="1">
      <alignment horizontal="center" vertical="center"/>
      <protection hidden="1"/>
    </xf>
    <xf numFmtId="0" fontId="12" fillId="7" borderId="42" xfId="0" applyFont="1" applyFill="1" applyBorder="1" applyAlignment="1" applyProtection="1">
      <alignment horizontal="center" vertical="center" wrapText="1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right"/>
      <protection hidden="1"/>
    </xf>
    <xf numFmtId="0" fontId="6" fillId="10" borderId="5" xfId="2" applyFont="1" applyFill="1" applyBorder="1" applyAlignment="1" applyProtection="1">
      <alignment horizontal="center" vertical="center"/>
      <protection hidden="1"/>
    </xf>
    <xf numFmtId="0" fontId="6" fillId="10" borderId="26" xfId="2" applyFont="1" applyFill="1" applyBorder="1" applyAlignment="1" applyProtection="1">
      <alignment horizontal="center" vertical="center"/>
      <protection hidden="1"/>
    </xf>
    <xf numFmtId="0" fontId="6" fillId="10" borderId="35" xfId="2" applyFont="1" applyFill="1" applyBorder="1" applyAlignment="1" applyProtection="1">
      <alignment horizontal="center" vertical="center"/>
      <protection hidden="1"/>
    </xf>
    <xf numFmtId="0" fontId="5" fillId="4" borderId="2" xfId="2" applyFont="1" applyFill="1" applyBorder="1" applyAlignment="1" applyProtection="1">
      <alignment horizontal="center" vertical="center" textRotation="90" wrapText="1"/>
      <protection hidden="1"/>
    </xf>
    <xf numFmtId="0" fontId="5" fillId="4" borderId="50" xfId="2" applyFont="1" applyFill="1" applyBorder="1" applyAlignment="1" applyProtection="1">
      <alignment horizontal="center" vertical="center" textRotation="90" wrapText="1"/>
      <protection hidden="1"/>
    </xf>
    <xf numFmtId="0" fontId="5" fillId="4" borderId="19" xfId="2" applyFont="1" applyFill="1" applyBorder="1" applyAlignment="1" applyProtection="1">
      <alignment horizontal="center" vertical="center" textRotation="90" wrapText="1"/>
      <protection hidden="1"/>
    </xf>
    <xf numFmtId="0" fontId="6" fillId="3" borderId="8" xfId="2" applyFont="1" applyFill="1" applyBorder="1" applyAlignment="1" applyProtection="1">
      <alignment horizontal="center" vertical="center" textRotation="90" wrapText="1"/>
      <protection hidden="1"/>
    </xf>
    <xf numFmtId="0" fontId="6" fillId="3" borderId="51" xfId="2" applyFont="1" applyFill="1" applyBorder="1" applyAlignment="1" applyProtection="1">
      <alignment horizontal="center" vertical="center" textRotation="90" wrapText="1"/>
      <protection hidden="1"/>
    </xf>
    <xf numFmtId="0" fontId="6" fillId="3" borderId="52" xfId="2" applyFont="1" applyFill="1" applyBorder="1" applyAlignment="1" applyProtection="1">
      <alignment horizontal="center" vertical="center" textRotation="90" wrapText="1"/>
      <protection hidden="1"/>
    </xf>
    <xf numFmtId="0" fontId="8" fillId="6" borderId="8" xfId="0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 applyProtection="1">
      <alignment horizontal="center" vertical="center"/>
      <protection hidden="1"/>
    </xf>
    <xf numFmtId="0" fontId="8" fillId="6" borderId="51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hidden="1"/>
    </xf>
    <xf numFmtId="0" fontId="8" fillId="6" borderId="4" xfId="0" applyFont="1" applyFill="1" applyBorder="1" applyAlignment="1" applyProtection="1">
      <alignment horizontal="center" vertical="center"/>
      <protection hidden="1"/>
    </xf>
    <xf numFmtId="0" fontId="5" fillId="7" borderId="4" xfId="2" applyFont="1" applyFill="1" applyBorder="1" applyAlignment="1" applyProtection="1">
      <alignment horizontal="center" vertical="center"/>
      <protection hidden="1"/>
    </xf>
    <xf numFmtId="0" fontId="5" fillId="7" borderId="0" xfId="2" applyFont="1" applyFill="1" applyBorder="1" applyAlignment="1" applyProtection="1">
      <alignment horizontal="center" vertical="center"/>
      <protection hidden="1"/>
    </xf>
    <xf numFmtId="0" fontId="22" fillId="7" borderId="13" xfId="0" applyFont="1" applyFill="1" applyBorder="1" applyAlignment="1" applyProtection="1">
      <alignment horizontal="center"/>
      <protection hidden="1"/>
    </xf>
    <xf numFmtId="0" fontId="26" fillId="7" borderId="0" xfId="0" applyFont="1" applyFill="1" applyBorder="1" applyAlignment="1" applyProtection="1">
      <alignment horizontal="center"/>
      <protection hidden="1"/>
    </xf>
    <xf numFmtId="0" fontId="6" fillId="8" borderId="51" xfId="2" applyFont="1" applyFill="1" applyBorder="1" applyAlignment="1" applyProtection="1">
      <alignment horizontal="center" vertical="center"/>
      <protection hidden="1"/>
    </xf>
    <xf numFmtId="0" fontId="6" fillId="8" borderId="0" xfId="2" applyFont="1" applyFill="1" applyBorder="1" applyAlignment="1" applyProtection="1">
      <alignment horizontal="center" vertical="center"/>
      <protection hidden="1"/>
    </xf>
    <xf numFmtId="0" fontId="6" fillId="8" borderId="56" xfId="2" applyFont="1" applyFill="1" applyBorder="1" applyAlignment="1" applyProtection="1">
      <alignment horizontal="center" vertical="center"/>
      <protection hidden="1"/>
    </xf>
    <xf numFmtId="0" fontId="5" fillId="11" borderId="50" xfId="2" applyFont="1" applyFill="1" applyBorder="1" applyAlignment="1" applyProtection="1">
      <alignment horizontal="center" vertical="center" textRotation="90" wrapText="1"/>
      <protection hidden="1"/>
    </xf>
    <xf numFmtId="0" fontId="6" fillId="8" borderId="51" xfId="2" applyFont="1" applyFill="1" applyBorder="1" applyAlignment="1" applyProtection="1">
      <alignment horizontal="center" vertical="center" textRotation="90" wrapText="1"/>
      <protection hidden="1"/>
    </xf>
    <xf numFmtId="0" fontId="22" fillId="7" borderId="0" xfId="0" applyFont="1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right"/>
      <protection hidden="1"/>
    </xf>
    <xf numFmtId="0" fontId="25" fillId="13" borderId="8" xfId="0" applyFont="1" applyFill="1" applyBorder="1" applyAlignment="1" applyProtection="1">
      <alignment horizontal="center" vertical="center" wrapText="1"/>
      <protection hidden="1"/>
    </xf>
    <xf numFmtId="0" fontId="25" fillId="13" borderId="1" xfId="0" applyFont="1" applyFill="1" applyBorder="1" applyAlignment="1" applyProtection="1">
      <alignment horizontal="center" vertical="center"/>
      <protection hidden="1"/>
    </xf>
    <xf numFmtId="0" fontId="25" fillId="13" borderId="51" xfId="0" applyFont="1" applyFill="1" applyBorder="1" applyAlignment="1" applyProtection="1">
      <alignment horizontal="center" vertical="center"/>
      <protection hidden="1"/>
    </xf>
    <xf numFmtId="0" fontId="25" fillId="13" borderId="0" xfId="0" applyFont="1" applyFill="1" applyBorder="1" applyAlignment="1" applyProtection="1">
      <alignment horizontal="center" vertical="center"/>
      <protection hidden="1"/>
    </xf>
    <xf numFmtId="0" fontId="25" fillId="13" borderId="52" xfId="0" applyFont="1" applyFill="1" applyBorder="1" applyAlignment="1" applyProtection="1">
      <alignment horizontal="center" vertical="center"/>
      <protection hidden="1"/>
    </xf>
    <xf numFmtId="0" fontId="25" fillId="13" borderId="4" xfId="0" applyFont="1" applyFill="1" applyBorder="1" applyAlignment="1" applyProtection="1">
      <alignment horizontal="center" vertical="center"/>
      <protection hidden="1"/>
    </xf>
    <xf numFmtId="0" fontId="6" fillId="8" borderId="5" xfId="2" applyFont="1" applyFill="1" applyBorder="1" applyAlignment="1" applyProtection="1">
      <alignment horizontal="center" vertical="center"/>
      <protection hidden="1"/>
    </xf>
    <xf numFmtId="0" fontId="6" fillId="8" borderId="26" xfId="2" applyFont="1" applyFill="1" applyBorder="1" applyAlignment="1" applyProtection="1">
      <alignment horizontal="center" vertical="center"/>
      <protection hidden="1"/>
    </xf>
    <xf numFmtId="0" fontId="6" fillId="8" borderId="35" xfId="2" applyFont="1" applyFill="1" applyBorder="1" applyAlignment="1" applyProtection="1">
      <alignment horizontal="center" vertical="center"/>
      <protection hidden="1"/>
    </xf>
    <xf numFmtId="0" fontId="5" fillId="11" borderId="2" xfId="2" applyFont="1" applyFill="1" applyBorder="1" applyAlignment="1" applyProtection="1">
      <alignment horizontal="center" vertical="center" textRotation="90" wrapText="1"/>
      <protection hidden="1"/>
    </xf>
    <xf numFmtId="0" fontId="5" fillId="11" borderId="19" xfId="2" applyFont="1" applyFill="1" applyBorder="1" applyAlignment="1" applyProtection="1">
      <alignment horizontal="center" vertical="center" textRotation="90" wrapText="1"/>
      <protection hidden="1"/>
    </xf>
    <xf numFmtId="0" fontId="6" fillId="8" borderId="8" xfId="2" applyFont="1" applyFill="1" applyBorder="1" applyAlignment="1" applyProtection="1">
      <alignment horizontal="center" vertical="center" textRotation="90" wrapText="1"/>
      <protection hidden="1"/>
    </xf>
    <xf numFmtId="0" fontId="6" fillId="8" borderId="52" xfId="2" applyFont="1" applyFill="1" applyBorder="1" applyAlignment="1" applyProtection="1">
      <alignment horizontal="center" vertical="center" textRotation="90" wrapText="1"/>
      <protection hidden="1"/>
    </xf>
    <xf numFmtId="0" fontId="6" fillId="10" borderId="51" xfId="2" applyFont="1" applyFill="1" applyBorder="1" applyAlignment="1" applyProtection="1">
      <alignment horizontal="center" vertical="center"/>
      <protection hidden="1"/>
    </xf>
    <xf numFmtId="0" fontId="6" fillId="10" borderId="0" xfId="2" applyFont="1" applyFill="1" applyBorder="1" applyAlignment="1" applyProtection="1">
      <alignment horizontal="center" vertical="center"/>
      <protection hidden="1"/>
    </xf>
    <xf numFmtId="0" fontId="6" fillId="10" borderId="56" xfId="2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right"/>
      <protection hidden="1"/>
    </xf>
    <xf numFmtId="0" fontId="16" fillId="2" borderId="13" xfId="0" applyFont="1" applyFill="1" applyBorder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right"/>
      <protection hidden="1"/>
    </xf>
    <xf numFmtId="0" fontId="17" fillId="2" borderId="16" xfId="0" applyFont="1" applyFill="1" applyBorder="1" applyAlignment="1" applyProtection="1">
      <alignment horizontal="right"/>
      <protection hidden="1"/>
    </xf>
    <xf numFmtId="0" fontId="16" fillId="2" borderId="15" xfId="0" applyFont="1" applyFill="1" applyBorder="1" applyAlignment="1" applyProtection="1">
      <alignment horizontal="center"/>
      <protection locked="0"/>
    </xf>
    <xf numFmtId="0" fontId="16" fillId="2" borderId="43" xfId="0" applyFont="1" applyFill="1" applyBorder="1" applyAlignment="1" applyProtection="1">
      <alignment horizontal="center"/>
      <protection hidden="1"/>
    </xf>
    <xf numFmtId="0" fontId="16" fillId="2" borderId="15" xfId="0" applyFont="1" applyFill="1" applyBorder="1" applyAlignment="1" applyProtection="1">
      <alignment horizontal="center"/>
      <protection hidden="1"/>
    </xf>
    <xf numFmtId="0" fontId="17" fillId="2" borderId="15" xfId="0" applyFont="1" applyFill="1" applyBorder="1" applyAlignment="1" applyProtection="1">
      <alignment horizontal="center"/>
      <protection locked="0"/>
    </xf>
    <xf numFmtId="0" fontId="17" fillId="2" borderId="44" xfId="0" applyFont="1" applyFill="1" applyBorder="1" applyAlignment="1" applyProtection="1">
      <alignment horizontal="center"/>
      <protection locked="0"/>
    </xf>
    <xf numFmtId="0" fontId="16" fillId="2" borderId="36" xfId="0" applyFont="1" applyFill="1" applyBorder="1" applyAlignment="1" applyProtection="1">
      <alignment horizontal="center"/>
      <protection hidden="1"/>
    </xf>
    <xf numFmtId="0" fontId="16" fillId="2" borderId="13" xfId="0" applyFont="1" applyFill="1" applyBorder="1" applyAlignment="1" applyProtection="1">
      <alignment horizontal="center"/>
      <protection hidden="1"/>
    </xf>
    <xf numFmtId="0" fontId="16" fillId="2" borderId="39" xfId="0" applyFont="1" applyFill="1" applyBorder="1" applyAlignment="1" applyProtection="1">
      <alignment horizontal="center"/>
      <protection hidden="1"/>
    </xf>
    <xf numFmtId="0" fontId="16" fillId="2" borderId="44" xfId="0" applyFont="1" applyFill="1" applyBorder="1" applyAlignment="1" applyProtection="1">
      <alignment horizontal="center"/>
      <protection hidden="1"/>
    </xf>
    <xf numFmtId="0" fontId="16" fillId="2" borderId="43" xfId="0" quotePrefix="1" applyFont="1" applyFill="1" applyBorder="1" applyAlignment="1" applyProtection="1">
      <alignment horizontal="center"/>
      <protection hidden="1"/>
    </xf>
    <xf numFmtId="0" fontId="17" fillId="2" borderId="53" xfId="0" applyFont="1" applyFill="1" applyBorder="1" applyProtection="1">
      <protection hidden="1"/>
    </xf>
    <xf numFmtId="0" fontId="17" fillId="2" borderId="16" xfId="0" applyFont="1" applyFill="1" applyBorder="1" applyProtection="1"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 horizontal="center"/>
      <protection hidden="1"/>
    </xf>
  </cellXfs>
  <cellStyles count="4">
    <cellStyle name="Normal" xfId="0" builtinId="0"/>
    <cellStyle name="Normal 2" xfId="1"/>
    <cellStyle name="Normal 2 2" xfId="2"/>
    <cellStyle name="Normal 2 3" xfId="3"/>
  </cellStyles>
  <dxfs count="0"/>
  <tableStyles count="0" defaultTableStyle="TableStyleMedium9" defaultPivotStyle="PivotStyleLight16"/>
  <colors>
    <mruColors>
      <color rgb="FFFF00FF"/>
      <color rgb="FFFFCC99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1095375</xdr:colOff>
      <xdr:row>0</xdr:row>
      <xdr:rowOff>0</xdr:rowOff>
    </xdr:from>
    <xdr:to>
      <xdr:col>11</xdr:col>
      <xdr:colOff>0</xdr:colOff>
      <xdr:row>2</xdr:row>
      <xdr:rowOff>219075</xdr:rowOff>
    </xdr:to>
    <xdr:pic>
      <xdr:nvPicPr>
        <xdr:cNvPr id="54859" name="Picture 9" descr="logode">
          <a:extLst>
            <a:ext uri="{FF2B5EF4-FFF2-40B4-BE49-F238E27FC236}">
              <a16:creationId xmlns:a16="http://schemas.microsoft.com/office/drawing/2014/main" xmlns="" id="{00000000-0008-0000-0000-00004B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29150" y="0"/>
          <a:ext cx="952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209550</xdr:rowOff>
    </xdr:to>
    <xdr:pic>
      <xdr:nvPicPr>
        <xdr:cNvPr id="54860" name="Imagem 3" descr="https://sites.google.com/site/aveirode/_/rsrc/1452610387632/home/3x3.png?height=71&amp;width=133">
          <a:extLst>
            <a:ext uri="{FF2B5EF4-FFF2-40B4-BE49-F238E27FC236}">
              <a16:creationId xmlns:a16="http://schemas.microsoft.com/office/drawing/2014/main" xmlns="" id="{00000000-0008-0000-0000-00004C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47625</xdr:colOff>
      <xdr:row>0</xdr:row>
      <xdr:rowOff>85725</xdr:rowOff>
    </xdr:from>
    <xdr:to>
      <xdr:col>27</xdr:col>
      <xdr:colOff>152400</xdr:colOff>
      <xdr:row>3</xdr:row>
      <xdr:rowOff>76200</xdr:rowOff>
    </xdr:to>
    <xdr:pic>
      <xdr:nvPicPr>
        <xdr:cNvPr id="158026" name="Picture 2" descr="logode">
          <a:extLst>
            <a:ext uri="{FF2B5EF4-FFF2-40B4-BE49-F238E27FC236}">
              <a16:creationId xmlns:a16="http://schemas.microsoft.com/office/drawing/2014/main" xmlns="" id="{00000000-0008-0000-0900-00004A6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81725" y="8572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47625</xdr:colOff>
      <xdr:row>19</xdr:row>
      <xdr:rowOff>85725</xdr:rowOff>
    </xdr:from>
    <xdr:to>
      <xdr:col>27</xdr:col>
      <xdr:colOff>152400</xdr:colOff>
      <xdr:row>22</xdr:row>
      <xdr:rowOff>76200</xdr:rowOff>
    </xdr:to>
    <xdr:pic>
      <xdr:nvPicPr>
        <xdr:cNvPr id="158027" name="Picture 65" descr="logode">
          <a:extLst>
            <a:ext uri="{FF2B5EF4-FFF2-40B4-BE49-F238E27FC236}">
              <a16:creationId xmlns:a16="http://schemas.microsoft.com/office/drawing/2014/main" xmlns="" id="{00000000-0008-0000-0900-00004B6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81725" y="2686050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47625</xdr:colOff>
      <xdr:row>38</xdr:row>
      <xdr:rowOff>85725</xdr:rowOff>
    </xdr:from>
    <xdr:to>
      <xdr:col>27</xdr:col>
      <xdr:colOff>152400</xdr:colOff>
      <xdr:row>41</xdr:row>
      <xdr:rowOff>76200</xdr:rowOff>
    </xdr:to>
    <xdr:pic>
      <xdr:nvPicPr>
        <xdr:cNvPr id="158028" name="Picture 68" descr="logode">
          <a:extLst>
            <a:ext uri="{FF2B5EF4-FFF2-40B4-BE49-F238E27FC236}">
              <a16:creationId xmlns:a16="http://schemas.microsoft.com/office/drawing/2014/main" xmlns="" id="{00000000-0008-0000-0900-00004C6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81725" y="52863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47625</xdr:colOff>
      <xdr:row>57</xdr:row>
      <xdr:rowOff>85725</xdr:rowOff>
    </xdr:from>
    <xdr:to>
      <xdr:col>27</xdr:col>
      <xdr:colOff>152400</xdr:colOff>
      <xdr:row>60</xdr:row>
      <xdr:rowOff>76200</xdr:rowOff>
    </xdr:to>
    <xdr:pic>
      <xdr:nvPicPr>
        <xdr:cNvPr id="158029" name="Picture 71" descr="logode">
          <a:extLst>
            <a:ext uri="{FF2B5EF4-FFF2-40B4-BE49-F238E27FC236}">
              <a16:creationId xmlns:a16="http://schemas.microsoft.com/office/drawing/2014/main" xmlns="" id="{00000000-0008-0000-0900-00004D6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81725" y="7886700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47625</xdr:colOff>
      <xdr:row>76</xdr:row>
      <xdr:rowOff>85725</xdr:rowOff>
    </xdr:from>
    <xdr:to>
      <xdr:col>27</xdr:col>
      <xdr:colOff>152400</xdr:colOff>
      <xdr:row>79</xdr:row>
      <xdr:rowOff>76200</xdr:rowOff>
    </xdr:to>
    <xdr:pic>
      <xdr:nvPicPr>
        <xdr:cNvPr id="158030" name="Picture 74" descr="logode">
          <a:extLst>
            <a:ext uri="{FF2B5EF4-FFF2-40B4-BE49-F238E27FC236}">
              <a16:creationId xmlns:a16="http://schemas.microsoft.com/office/drawing/2014/main" xmlns="" id="{00000000-0008-0000-0900-00004E6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81725" y="1048702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2</xdr:col>
      <xdr:colOff>257175</xdr:colOff>
      <xdr:row>3</xdr:row>
      <xdr:rowOff>85725</xdr:rowOff>
    </xdr:to>
    <xdr:pic>
      <xdr:nvPicPr>
        <xdr:cNvPr id="144434" name="Imagem 25" descr="https://sites.google.com/site/aveirode/_/rsrc/1452610387632/home/3x3.png?height=71&amp;width=133">
          <a:extLst>
            <a:ext uri="{FF2B5EF4-FFF2-40B4-BE49-F238E27FC236}">
              <a16:creationId xmlns:a16="http://schemas.microsoft.com/office/drawing/2014/main" xmlns="" id="{00000000-0008-0000-0100-0000323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1200150</xdr:colOff>
      <xdr:row>0</xdr:row>
      <xdr:rowOff>123825</xdr:rowOff>
    </xdr:from>
    <xdr:to>
      <xdr:col>24</xdr:col>
      <xdr:colOff>476250</xdr:colOff>
      <xdr:row>3</xdr:row>
      <xdr:rowOff>133350</xdr:rowOff>
    </xdr:to>
    <xdr:pic>
      <xdr:nvPicPr>
        <xdr:cNvPr id="144435" name="Imagem 27">
          <a:extLst>
            <a:ext uri="{FF2B5EF4-FFF2-40B4-BE49-F238E27FC236}">
              <a16:creationId xmlns:a16="http://schemas.microsoft.com/office/drawing/2014/main" xmlns="" id="{00000000-0008-0000-0100-0000333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3940" r="22314" b="22922"/>
        <a:stretch>
          <a:fillRect/>
        </a:stretch>
      </xdr:blipFill>
      <xdr:spPr bwMode="auto">
        <a:xfrm>
          <a:off x="14058900" y="123825"/>
          <a:ext cx="800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2</xdr:col>
      <xdr:colOff>257175</xdr:colOff>
      <xdr:row>3</xdr:row>
      <xdr:rowOff>85725</xdr:rowOff>
    </xdr:to>
    <xdr:pic>
      <xdr:nvPicPr>
        <xdr:cNvPr id="158743" name="Imagem 1" descr="https://sites.google.com/site/aveirode/_/rsrc/1452610387632/home/3x3.png?height=71&amp;width=133">
          <a:extLst>
            <a:ext uri="{FF2B5EF4-FFF2-40B4-BE49-F238E27FC236}">
              <a16:creationId xmlns:a16="http://schemas.microsoft.com/office/drawing/2014/main" xmlns="" id="{00000000-0008-0000-0200-0000176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1200150</xdr:colOff>
      <xdr:row>0</xdr:row>
      <xdr:rowOff>123825</xdr:rowOff>
    </xdr:from>
    <xdr:to>
      <xdr:col>24</xdr:col>
      <xdr:colOff>457200</xdr:colOff>
      <xdr:row>3</xdr:row>
      <xdr:rowOff>133350</xdr:rowOff>
    </xdr:to>
    <xdr:pic>
      <xdr:nvPicPr>
        <xdr:cNvPr id="158744" name="Imagem 2">
          <a:extLst>
            <a:ext uri="{FF2B5EF4-FFF2-40B4-BE49-F238E27FC236}">
              <a16:creationId xmlns:a16="http://schemas.microsoft.com/office/drawing/2014/main" xmlns="" id="{00000000-0008-0000-0200-0000186C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3940" r="22314" b="22922"/>
        <a:stretch>
          <a:fillRect/>
        </a:stretch>
      </xdr:blipFill>
      <xdr:spPr bwMode="auto">
        <a:xfrm>
          <a:off x="11620500" y="123825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2</xdr:col>
      <xdr:colOff>257175</xdr:colOff>
      <xdr:row>3</xdr:row>
      <xdr:rowOff>85725</xdr:rowOff>
    </xdr:to>
    <xdr:pic>
      <xdr:nvPicPr>
        <xdr:cNvPr id="2" name="Imagem 25" descr="https://sites.google.com/site/aveirode/_/rsrc/1452610387632/home/3x3.png?height=71&amp;width=1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1200150</xdr:colOff>
      <xdr:row>0</xdr:row>
      <xdr:rowOff>123825</xdr:rowOff>
    </xdr:from>
    <xdr:to>
      <xdr:col>24</xdr:col>
      <xdr:colOff>476250</xdr:colOff>
      <xdr:row>3</xdr:row>
      <xdr:rowOff>133350</xdr:rowOff>
    </xdr:to>
    <xdr:pic>
      <xdr:nvPicPr>
        <xdr:cNvPr id="3" name="Imagem 27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3940" r="22314" b="22922"/>
        <a:stretch>
          <a:fillRect/>
        </a:stretch>
      </xdr:blipFill>
      <xdr:spPr bwMode="auto">
        <a:xfrm>
          <a:off x="11620500" y="123825"/>
          <a:ext cx="800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2</xdr:col>
      <xdr:colOff>257175</xdr:colOff>
      <xdr:row>3</xdr:row>
      <xdr:rowOff>85725</xdr:rowOff>
    </xdr:to>
    <xdr:pic>
      <xdr:nvPicPr>
        <xdr:cNvPr id="2" name="Imagem 1" descr="https://sites.google.com/site/aveirode/_/rsrc/1452610387632/home/3x3.png?height=71&amp;width=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1200150</xdr:colOff>
      <xdr:row>0</xdr:row>
      <xdr:rowOff>123825</xdr:rowOff>
    </xdr:from>
    <xdr:to>
      <xdr:col>24</xdr:col>
      <xdr:colOff>457200</xdr:colOff>
      <xdr:row>3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3940" r="22314" b="22922"/>
        <a:stretch>
          <a:fillRect/>
        </a:stretch>
      </xdr:blipFill>
      <xdr:spPr bwMode="auto">
        <a:xfrm>
          <a:off x="11620500" y="123825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2</xdr:col>
      <xdr:colOff>257175</xdr:colOff>
      <xdr:row>3</xdr:row>
      <xdr:rowOff>85725</xdr:rowOff>
    </xdr:to>
    <xdr:pic>
      <xdr:nvPicPr>
        <xdr:cNvPr id="2" name="Imagem 25" descr="https://sites.google.com/site/aveirode/_/rsrc/1452610387632/home/3x3.png?height=71&amp;width=133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1200150</xdr:colOff>
      <xdr:row>0</xdr:row>
      <xdr:rowOff>123825</xdr:rowOff>
    </xdr:from>
    <xdr:to>
      <xdr:col>24</xdr:col>
      <xdr:colOff>476250</xdr:colOff>
      <xdr:row>3</xdr:row>
      <xdr:rowOff>133350</xdr:rowOff>
    </xdr:to>
    <xdr:pic>
      <xdr:nvPicPr>
        <xdr:cNvPr id="3" name="Imagem 27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3940" r="22314" b="22922"/>
        <a:stretch>
          <a:fillRect/>
        </a:stretch>
      </xdr:blipFill>
      <xdr:spPr bwMode="auto">
        <a:xfrm>
          <a:off x="11620500" y="123825"/>
          <a:ext cx="800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2</xdr:col>
      <xdr:colOff>257175</xdr:colOff>
      <xdr:row>3</xdr:row>
      <xdr:rowOff>85725</xdr:rowOff>
    </xdr:to>
    <xdr:pic>
      <xdr:nvPicPr>
        <xdr:cNvPr id="2" name="Imagem 1" descr="https://sites.google.com/site/aveirode/_/rsrc/1452610387632/home/3x3.png?height=71&amp;width=1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1200150</xdr:colOff>
      <xdr:row>0</xdr:row>
      <xdr:rowOff>123825</xdr:rowOff>
    </xdr:from>
    <xdr:to>
      <xdr:col>24</xdr:col>
      <xdr:colOff>457200</xdr:colOff>
      <xdr:row>3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3940" r="22314" b="22922"/>
        <a:stretch>
          <a:fillRect/>
        </a:stretch>
      </xdr:blipFill>
      <xdr:spPr bwMode="auto">
        <a:xfrm>
          <a:off x="11620500" y="123825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2</xdr:col>
      <xdr:colOff>257175</xdr:colOff>
      <xdr:row>3</xdr:row>
      <xdr:rowOff>85725</xdr:rowOff>
    </xdr:to>
    <xdr:pic>
      <xdr:nvPicPr>
        <xdr:cNvPr id="2" name="Imagem 25" descr="https://sites.google.com/site/aveirode/_/rsrc/1452610387632/home/3x3.png?height=71&amp;width=13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1200150</xdr:colOff>
      <xdr:row>0</xdr:row>
      <xdr:rowOff>123825</xdr:rowOff>
    </xdr:from>
    <xdr:to>
      <xdr:col>24</xdr:col>
      <xdr:colOff>476250</xdr:colOff>
      <xdr:row>3</xdr:row>
      <xdr:rowOff>133350</xdr:rowOff>
    </xdr:to>
    <xdr:pic>
      <xdr:nvPicPr>
        <xdr:cNvPr id="3" name="Imagem 27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3940" r="22314" b="22922"/>
        <a:stretch>
          <a:fillRect/>
        </a:stretch>
      </xdr:blipFill>
      <xdr:spPr bwMode="auto">
        <a:xfrm>
          <a:off x="11620500" y="123825"/>
          <a:ext cx="800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2</xdr:col>
      <xdr:colOff>257175</xdr:colOff>
      <xdr:row>3</xdr:row>
      <xdr:rowOff>85725</xdr:rowOff>
    </xdr:to>
    <xdr:pic>
      <xdr:nvPicPr>
        <xdr:cNvPr id="2" name="Imagem 1" descr="https://sites.google.com/site/aveirode/_/rsrc/1452610387632/home/3x3.png?height=71&amp;width=133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1200150</xdr:colOff>
      <xdr:row>0</xdr:row>
      <xdr:rowOff>123825</xdr:rowOff>
    </xdr:from>
    <xdr:to>
      <xdr:col>24</xdr:col>
      <xdr:colOff>457200</xdr:colOff>
      <xdr:row>3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3940" r="22314" b="22922"/>
        <a:stretch>
          <a:fillRect/>
        </a:stretch>
      </xdr:blipFill>
      <xdr:spPr bwMode="auto">
        <a:xfrm>
          <a:off x="11620500" y="123825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6"/>
  <sheetViews>
    <sheetView showRowColHeaders="0" topLeftCell="A46" zoomScaleNormal="100" workbookViewId="0">
      <selection activeCell="J57" sqref="J57"/>
    </sheetView>
  </sheetViews>
  <sheetFormatPr defaultColWidth="0" defaultRowHeight="12.75" zeroHeight="1"/>
  <cols>
    <col min="1" max="1" width="10.42578125" style="113" bestFit="1" customWidth="1"/>
    <col min="2" max="3" width="6.42578125" style="113" customWidth="1"/>
    <col min="4" max="4" width="7.7109375" style="113" bestFit="1" customWidth="1"/>
    <col min="5" max="5" width="19.140625" style="113" bestFit="1" customWidth="1"/>
    <col min="6" max="6" width="2.85546875" style="113" customWidth="1"/>
    <col min="7" max="7" width="19.140625" style="113" customWidth="1"/>
    <col min="8" max="8" width="4.28515625" style="113" customWidth="1"/>
    <col min="9" max="9" width="2.85546875" style="113" customWidth="1"/>
    <col min="10" max="10" width="4.28515625" style="113" customWidth="1"/>
    <col min="11" max="11" width="0.140625" style="114" customWidth="1"/>
    <col min="12" max="12" width="1.85546875" style="114" hidden="1" customWidth="1"/>
    <col min="13" max="13" width="0" style="114" hidden="1" customWidth="1"/>
    <col min="14" max="14" width="11.7109375" style="114" hidden="1" customWidth="1"/>
    <col min="15" max="15" width="23.5703125" style="114" hidden="1" customWidth="1"/>
    <col min="16" max="16384" width="0" style="114" hidden="1"/>
  </cols>
  <sheetData>
    <row r="1" spans="1:18" ht="16.5">
      <c r="A1" s="4"/>
    </row>
    <row r="2" spans="1:18" ht="20.25" customHeight="1">
      <c r="A2" s="264" t="s">
        <v>42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8" ht="33.75" customHeight="1"/>
    <row r="4" spans="1:18" ht="18.75" customHeight="1">
      <c r="A4" s="262" t="s">
        <v>20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8" ht="18.75" customHeight="1">
      <c r="A5" s="115" t="s">
        <v>21</v>
      </c>
      <c r="B5" s="263" t="s">
        <v>22</v>
      </c>
      <c r="C5" s="263"/>
      <c r="D5" s="115" t="s">
        <v>43</v>
      </c>
      <c r="E5" s="263" t="s">
        <v>23</v>
      </c>
      <c r="F5" s="263"/>
      <c r="G5" s="263"/>
      <c r="H5" s="259" t="s">
        <v>24</v>
      </c>
      <c r="I5" s="260"/>
      <c r="J5" s="261"/>
      <c r="Q5" s="116"/>
      <c r="R5" s="116"/>
    </row>
    <row r="6" spans="1:18" ht="18.75" customHeight="1">
      <c r="A6" s="256" t="s">
        <v>33</v>
      </c>
      <c r="B6" s="117" t="s">
        <v>89</v>
      </c>
      <c r="C6" s="117" t="s">
        <v>90</v>
      </c>
      <c r="D6" s="117">
        <v>1</v>
      </c>
      <c r="E6" s="117" t="s">
        <v>75</v>
      </c>
      <c r="F6" s="117" t="s">
        <v>5</v>
      </c>
      <c r="G6" s="117" t="s">
        <v>76</v>
      </c>
      <c r="H6" s="133">
        <v>6</v>
      </c>
      <c r="I6" s="118" t="s">
        <v>26</v>
      </c>
      <c r="J6" s="135">
        <v>2</v>
      </c>
      <c r="Q6" s="116"/>
      <c r="R6" s="116"/>
    </row>
    <row r="7" spans="1:18" ht="18.75" customHeight="1">
      <c r="A7" s="257"/>
      <c r="B7" s="119" t="s">
        <v>89</v>
      </c>
      <c r="C7" s="119" t="s">
        <v>90</v>
      </c>
      <c r="D7" s="119">
        <v>2</v>
      </c>
      <c r="E7" s="119" t="s">
        <v>78</v>
      </c>
      <c r="F7" s="119" t="s">
        <v>5</v>
      </c>
      <c r="G7" s="119" t="s">
        <v>79</v>
      </c>
      <c r="H7" s="134">
        <v>4</v>
      </c>
      <c r="I7" s="120" t="s">
        <v>26</v>
      </c>
      <c r="J7" s="136">
        <v>20</v>
      </c>
      <c r="Q7" s="116"/>
      <c r="R7" s="116"/>
    </row>
    <row r="8" spans="1:18" ht="18.75" customHeight="1">
      <c r="A8" s="257"/>
      <c r="B8" s="117" t="s">
        <v>92</v>
      </c>
      <c r="C8" s="117" t="s">
        <v>90</v>
      </c>
      <c r="D8" s="117">
        <v>3</v>
      </c>
      <c r="E8" s="117" t="s">
        <v>80</v>
      </c>
      <c r="F8" s="117" t="s">
        <v>5</v>
      </c>
      <c r="G8" s="117" t="s">
        <v>78</v>
      </c>
      <c r="H8" s="133">
        <v>2</v>
      </c>
      <c r="I8" s="118" t="s">
        <v>26</v>
      </c>
      <c r="J8" s="135">
        <v>8</v>
      </c>
      <c r="Q8" s="116"/>
      <c r="R8" s="116"/>
    </row>
    <row r="9" spans="1:18" ht="18.75" customHeight="1">
      <c r="A9" s="257"/>
      <c r="B9" s="119" t="s">
        <v>95</v>
      </c>
      <c r="C9" s="119" t="s">
        <v>90</v>
      </c>
      <c r="D9" s="119">
        <v>4</v>
      </c>
      <c r="E9" s="119" t="s">
        <v>78</v>
      </c>
      <c r="F9" s="119" t="s">
        <v>5</v>
      </c>
      <c r="G9" s="119" t="s">
        <v>93</v>
      </c>
      <c r="H9" s="134"/>
      <c r="I9" s="120" t="s">
        <v>26</v>
      </c>
      <c r="J9" s="136"/>
      <c r="Q9" s="116"/>
      <c r="R9" s="116"/>
    </row>
    <row r="10" spans="1:18" ht="18.75" customHeight="1">
      <c r="A10" s="257"/>
      <c r="B10" s="117" t="s">
        <v>95</v>
      </c>
      <c r="C10" s="117" t="s">
        <v>91</v>
      </c>
      <c r="D10" s="117">
        <v>5</v>
      </c>
      <c r="E10" s="117" t="s">
        <v>93</v>
      </c>
      <c r="F10" s="117" t="s">
        <v>5</v>
      </c>
      <c r="G10" s="117" t="s">
        <v>94</v>
      </c>
      <c r="H10" s="133">
        <v>0</v>
      </c>
      <c r="I10" s="118" t="s">
        <v>26</v>
      </c>
      <c r="J10" s="135">
        <v>21</v>
      </c>
      <c r="Q10" s="116"/>
      <c r="R10" s="116"/>
    </row>
    <row r="11" spans="1:18" ht="18.75" customHeight="1">
      <c r="A11" s="258"/>
      <c r="B11" s="119" t="s">
        <v>95</v>
      </c>
      <c r="C11" s="119" t="s">
        <v>91</v>
      </c>
      <c r="D11" s="119">
        <v>6</v>
      </c>
      <c r="E11" s="119" t="s">
        <v>96</v>
      </c>
      <c r="F11" s="119" t="s">
        <v>5</v>
      </c>
      <c r="G11" s="119" t="s">
        <v>80</v>
      </c>
      <c r="H11" s="134">
        <v>14</v>
      </c>
      <c r="I11" s="120" t="s">
        <v>26</v>
      </c>
      <c r="J11" s="136">
        <v>16</v>
      </c>
      <c r="Q11" s="116"/>
      <c r="R11" s="116"/>
    </row>
    <row r="12" spans="1:18" ht="18.75" customHeight="1">
      <c r="A12" s="121"/>
      <c r="B12" s="122"/>
      <c r="C12" s="122"/>
      <c r="D12" s="122"/>
      <c r="E12" s="122"/>
      <c r="F12" s="122"/>
      <c r="G12" s="122"/>
      <c r="H12" s="122"/>
      <c r="I12" s="122"/>
      <c r="J12" s="123"/>
      <c r="Q12" s="116"/>
      <c r="R12" s="116"/>
    </row>
    <row r="13" spans="1:18" ht="18.75" customHeight="1">
      <c r="A13" s="262" t="s">
        <v>27</v>
      </c>
      <c r="B13" s="262"/>
      <c r="C13" s="262"/>
      <c r="D13" s="262"/>
      <c r="E13" s="262"/>
      <c r="F13" s="262"/>
      <c r="G13" s="262"/>
      <c r="H13" s="262"/>
      <c r="I13" s="262"/>
      <c r="J13" s="262"/>
      <c r="Q13" s="116"/>
      <c r="R13" s="116"/>
    </row>
    <row r="14" spans="1:18" ht="18.75" customHeight="1">
      <c r="A14" s="115" t="s">
        <v>21</v>
      </c>
      <c r="B14" s="263" t="s">
        <v>22</v>
      </c>
      <c r="C14" s="263"/>
      <c r="D14" s="115" t="s">
        <v>43</v>
      </c>
      <c r="E14" s="263" t="s">
        <v>23</v>
      </c>
      <c r="F14" s="263"/>
      <c r="G14" s="263"/>
      <c r="H14" s="259" t="s">
        <v>24</v>
      </c>
      <c r="I14" s="260"/>
      <c r="J14" s="261"/>
      <c r="Q14" s="116"/>
      <c r="R14" s="116"/>
    </row>
    <row r="15" spans="1:18" ht="18.75" customHeight="1">
      <c r="A15" s="253" t="s">
        <v>34</v>
      </c>
      <c r="B15" s="117" t="s">
        <v>89</v>
      </c>
      <c r="C15" s="117" t="s">
        <v>90</v>
      </c>
      <c r="D15" s="117">
        <v>1</v>
      </c>
      <c r="E15" s="117" t="s">
        <v>75</v>
      </c>
      <c r="F15" s="117" t="s">
        <v>5</v>
      </c>
      <c r="G15" s="117" t="s">
        <v>77</v>
      </c>
      <c r="H15" s="133">
        <v>18</v>
      </c>
      <c r="I15" s="118" t="s">
        <v>26</v>
      </c>
      <c r="J15" s="135">
        <v>2</v>
      </c>
      <c r="Q15" s="116"/>
      <c r="R15" s="116"/>
    </row>
    <row r="16" spans="1:18" ht="18.75" customHeight="1">
      <c r="A16" s="254"/>
      <c r="B16" s="119" t="s">
        <v>89</v>
      </c>
      <c r="C16" s="119" t="s">
        <v>90</v>
      </c>
      <c r="D16" s="119">
        <v>2</v>
      </c>
      <c r="E16" s="119" t="s">
        <v>78</v>
      </c>
      <c r="F16" s="119" t="s">
        <v>5</v>
      </c>
      <c r="G16" s="119" t="s">
        <v>80</v>
      </c>
      <c r="H16" s="134">
        <v>0</v>
      </c>
      <c r="I16" s="120" t="s">
        <v>26</v>
      </c>
      <c r="J16" s="136">
        <v>8</v>
      </c>
      <c r="Q16" s="116"/>
      <c r="R16" s="116"/>
    </row>
    <row r="17" spans="1:18" ht="18.75" customHeight="1">
      <c r="A17" s="254"/>
      <c r="B17" s="117" t="s">
        <v>92</v>
      </c>
      <c r="C17" s="117" t="s">
        <v>91</v>
      </c>
      <c r="D17" s="117">
        <v>3</v>
      </c>
      <c r="E17" s="117" t="s">
        <v>80</v>
      </c>
      <c r="F17" s="117" t="s">
        <v>5</v>
      </c>
      <c r="G17" s="117" t="s">
        <v>77</v>
      </c>
      <c r="H17" s="133">
        <v>0</v>
      </c>
      <c r="I17" s="118" t="s">
        <v>26</v>
      </c>
      <c r="J17" s="135">
        <v>10</v>
      </c>
      <c r="Q17" s="116"/>
      <c r="R17" s="116"/>
    </row>
    <row r="18" spans="1:18" ht="18.75" customHeight="1">
      <c r="A18" s="254"/>
      <c r="B18" s="119" t="s">
        <v>95</v>
      </c>
      <c r="C18" s="119" t="s">
        <v>90</v>
      </c>
      <c r="D18" s="119">
        <v>4</v>
      </c>
      <c r="E18" s="119" t="s">
        <v>94</v>
      </c>
      <c r="F18" s="119" t="s">
        <v>5</v>
      </c>
      <c r="G18" s="119" t="s">
        <v>80</v>
      </c>
      <c r="H18" s="134">
        <v>14</v>
      </c>
      <c r="I18" s="120" t="s">
        <v>26</v>
      </c>
      <c r="J18" s="136">
        <v>4</v>
      </c>
      <c r="Q18" s="116"/>
      <c r="R18" s="116"/>
    </row>
    <row r="19" spans="1:18" ht="18.75" customHeight="1">
      <c r="A19" s="254"/>
      <c r="B19" s="117" t="s">
        <v>95</v>
      </c>
      <c r="C19" s="117" t="s">
        <v>91</v>
      </c>
      <c r="D19" s="117">
        <v>5</v>
      </c>
      <c r="E19" s="117" t="s">
        <v>93</v>
      </c>
      <c r="F19" s="117" t="s">
        <v>5</v>
      </c>
      <c r="G19" s="117" t="s">
        <v>96</v>
      </c>
      <c r="H19" s="133">
        <v>10</v>
      </c>
      <c r="I19" s="118" t="s">
        <v>26</v>
      </c>
      <c r="J19" s="135">
        <v>11</v>
      </c>
    </row>
    <row r="20" spans="1:18" ht="18.75" customHeight="1">
      <c r="A20" s="255"/>
      <c r="B20" s="119" t="s">
        <v>95</v>
      </c>
      <c r="C20" s="119" t="s">
        <v>91</v>
      </c>
      <c r="D20" s="119">
        <v>6</v>
      </c>
      <c r="E20" s="119" t="s">
        <v>80</v>
      </c>
      <c r="F20" s="119" t="s">
        <v>5</v>
      </c>
      <c r="G20" s="119" t="s">
        <v>78</v>
      </c>
      <c r="H20" s="134" t="s">
        <v>98</v>
      </c>
      <c r="I20" s="120" t="s">
        <v>26</v>
      </c>
      <c r="J20" s="136" t="s">
        <v>99</v>
      </c>
    </row>
    <row r="21" spans="1:18" ht="18.75" customHeight="1">
      <c r="A21" s="124"/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8" ht="18.75" customHeight="1">
      <c r="A22" s="262" t="s">
        <v>28</v>
      </c>
      <c r="B22" s="262"/>
      <c r="C22" s="262"/>
      <c r="D22" s="262"/>
      <c r="E22" s="262"/>
      <c r="F22" s="262"/>
      <c r="G22" s="262"/>
      <c r="H22" s="262"/>
      <c r="I22" s="262"/>
      <c r="J22" s="262"/>
    </row>
    <row r="23" spans="1:18" ht="18.75" customHeight="1">
      <c r="A23" s="115" t="s">
        <v>21</v>
      </c>
      <c r="B23" s="263" t="s">
        <v>22</v>
      </c>
      <c r="C23" s="263"/>
      <c r="D23" s="115" t="s">
        <v>43</v>
      </c>
      <c r="E23" s="263" t="s">
        <v>23</v>
      </c>
      <c r="F23" s="263"/>
      <c r="G23" s="263"/>
      <c r="H23" s="259" t="s">
        <v>24</v>
      </c>
      <c r="I23" s="260"/>
      <c r="J23" s="261"/>
    </row>
    <row r="24" spans="1:18" ht="18.75" customHeight="1">
      <c r="A24" s="253" t="s">
        <v>35</v>
      </c>
      <c r="B24" s="117" t="s">
        <v>89</v>
      </c>
      <c r="C24" s="117" t="s">
        <v>90</v>
      </c>
      <c r="D24" s="117">
        <v>1</v>
      </c>
      <c r="E24" s="117" t="s">
        <v>76</v>
      </c>
      <c r="F24" s="117" t="s">
        <v>5</v>
      </c>
      <c r="G24" s="117" t="s">
        <v>77</v>
      </c>
      <c r="H24" s="133">
        <v>0</v>
      </c>
      <c r="I24" s="118" t="s">
        <v>26</v>
      </c>
      <c r="J24" s="135">
        <v>24</v>
      </c>
    </row>
    <row r="25" spans="1:18" ht="18.75" customHeight="1">
      <c r="A25" s="254"/>
      <c r="B25" s="119" t="s">
        <v>89</v>
      </c>
      <c r="C25" s="119" t="s">
        <v>90</v>
      </c>
      <c r="D25" s="119">
        <v>2</v>
      </c>
      <c r="E25" s="119" t="s">
        <v>79</v>
      </c>
      <c r="F25" s="119" t="s">
        <v>5</v>
      </c>
      <c r="G25" s="119" t="s">
        <v>80</v>
      </c>
      <c r="H25" s="134">
        <v>16</v>
      </c>
      <c r="I25" s="120" t="s">
        <v>26</v>
      </c>
      <c r="J25" s="136">
        <v>6</v>
      </c>
    </row>
    <row r="26" spans="1:18" ht="18.75" customHeight="1">
      <c r="A26" s="254"/>
      <c r="B26" s="117" t="s">
        <v>92</v>
      </c>
      <c r="C26" s="117" t="s">
        <v>90</v>
      </c>
      <c r="D26" s="117">
        <v>3</v>
      </c>
      <c r="E26" s="117" t="s">
        <v>80</v>
      </c>
      <c r="F26" s="117" t="s">
        <v>5</v>
      </c>
      <c r="G26" s="117" t="s">
        <v>77</v>
      </c>
      <c r="H26" s="133">
        <v>3</v>
      </c>
      <c r="I26" s="118" t="s">
        <v>26</v>
      </c>
      <c r="J26" s="135">
        <v>9</v>
      </c>
    </row>
    <row r="27" spans="1:18" ht="18.75" customHeight="1">
      <c r="A27" s="254"/>
      <c r="B27" s="119" t="s">
        <v>95</v>
      </c>
      <c r="C27" s="119" t="s">
        <v>90</v>
      </c>
      <c r="D27" s="119">
        <v>4</v>
      </c>
      <c r="E27" s="119" t="s">
        <v>78</v>
      </c>
      <c r="F27" s="119" t="s">
        <v>5</v>
      </c>
      <c r="G27" s="119" t="s">
        <v>94</v>
      </c>
      <c r="H27" s="134">
        <v>11</v>
      </c>
      <c r="I27" s="120" t="s">
        <v>26</v>
      </c>
      <c r="J27" s="136">
        <v>11</v>
      </c>
    </row>
    <row r="28" spans="1:18" ht="18.75" customHeight="1">
      <c r="A28" s="254"/>
      <c r="B28" s="117" t="s">
        <v>95</v>
      </c>
      <c r="C28" s="117" t="s">
        <v>91</v>
      </c>
      <c r="D28" s="117">
        <v>5</v>
      </c>
      <c r="E28" s="117" t="s">
        <v>78</v>
      </c>
      <c r="F28" s="117" t="s">
        <v>5</v>
      </c>
      <c r="G28" s="117" t="s">
        <v>93</v>
      </c>
      <c r="H28" s="133" t="s">
        <v>99</v>
      </c>
      <c r="I28" s="118" t="s">
        <v>26</v>
      </c>
      <c r="J28" s="135" t="s">
        <v>98</v>
      </c>
    </row>
    <row r="29" spans="1:18" ht="18.75" customHeight="1">
      <c r="A29" s="255"/>
      <c r="B29" s="119" t="s">
        <v>95</v>
      </c>
      <c r="C29" s="119" t="s">
        <v>91</v>
      </c>
      <c r="D29" s="119">
        <v>6</v>
      </c>
      <c r="E29" s="119" t="s">
        <v>96</v>
      </c>
      <c r="F29" s="119" t="s">
        <v>5</v>
      </c>
      <c r="G29" s="119" t="s">
        <v>94</v>
      </c>
      <c r="H29" s="134">
        <v>12</v>
      </c>
      <c r="I29" s="120" t="s">
        <v>26</v>
      </c>
      <c r="J29" s="136">
        <v>20</v>
      </c>
    </row>
    <row r="30" spans="1:18" ht="18.75" customHeight="1">
      <c r="A30" s="124"/>
      <c r="B30" s="122"/>
      <c r="C30" s="122"/>
      <c r="D30" s="122"/>
      <c r="E30" s="122"/>
      <c r="F30" s="122"/>
      <c r="G30" s="122"/>
      <c r="H30" s="122"/>
      <c r="I30" s="122"/>
      <c r="J30" s="123"/>
    </row>
    <row r="31" spans="1:18" ht="18.75" customHeight="1">
      <c r="A31" s="262" t="s">
        <v>29</v>
      </c>
      <c r="B31" s="262"/>
      <c r="C31" s="262"/>
      <c r="D31" s="262"/>
      <c r="E31" s="262"/>
      <c r="F31" s="262"/>
      <c r="G31" s="262"/>
      <c r="H31" s="262"/>
      <c r="I31" s="262"/>
      <c r="J31" s="262"/>
    </row>
    <row r="32" spans="1:18" ht="18.75" customHeight="1">
      <c r="A32" s="115" t="s">
        <v>21</v>
      </c>
      <c r="B32" s="263" t="s">
        <v>22</v>
      </c>
      <c r="C32" s="263"/>
      <c r="D32" s="115" t="s">
        <v>43</v>
      </c>
      <c r="E32" s="263" t="s">
        <v>23</v>
      </c>
      <c r="F32" s="263"/>
      <c r="G32" s="263"/>
      <c r="H32" s="259" t="s">
        <v>24</v>
      </c>
      <c r="I32" s="260"/>
      <c r="J32" s="261"/>
    </row>
    <row r="33" spans="1:10" ht="18.75" customHeight="1">
      <c r="A33" s="253" t="s">
        <v>36</v>
      </c>
      <c r="B33" s="117" t="s">
        <v>89</v>
      </c>
      <c r="C33" s="117" t="s">
        <v>90</v>
      </c>
      <c r="D33" s="117">
        <v>1</v>
      </c>
      <c r="E33" s="117" t="s">
        <v>81</v>
      </c>
      <c r="F33" s="117" t="s">
        <v>5</v>
      </c>
      <c r="G33" s="117" t="s">
        <v>82</v>
      </c>
      <c r="H33" s="133">
        <v>26</v>
      </c>
      <c r="I33" s="118" t="s">
        <v>26</v>
      </c>
      <c r="J33" s="135">
        <v>6</v>
      </c>
    </row>
    <row r="34" spans="1:10" ht="18.75" customHeight="1">
      <c r="A34" s="254"/>
      <c r="B34" s="119" t="s">
        <v>89</v>
      </c>
      <c r="C34" s="119" t="s">
        <v>91</v>
      </c>
      <c r="D34" s="119">
        <v>2</v>
      </c>
      <c r="E34" s="119" t="s">
        <v>78</v>
      </c>
      <c r="F34" s="119" t="s">
        <v>5</v>
      </c>
      <c r="G34" s="119" t="s">
        <v>77</v>
      </c>
      <c r="H34" s="134">
        <v>4</v>
      </c>
      <c r="I34" s="120" t="s">
        <v>26</v>
      </c>
      <c r="J34" s="136">
        <v>6</v>
      </c>
    </row>
    <row r="35" spans="1:10" ht="18.75" customHeight="1">
      <c r="A35" s="254"/>
      <c r="B35" s="117" t="s">
        <v>92</v>
      </c>
      <c r="C35" s="117" t="s">
        <v>91</v>
      </c>
      <c r="D35" s="117">
        <v>3</v>
      </c>
      <c r="E35" s="117" t="s">
        <v>80</v>
      </c>
      <c r="F35" s="117" t="s">
        <v>5</v>
      </c>
      <c r="G35" s="117" t="s">
        <v>78</v>
      </c>
      <c r="H35" s="133">
        <v>2</v>
      </c>
      <c r="I35" s="118" t="s">
        <v>26</v>
      </c>
      <c r="J35" s="135">
        <v>4</v>
      </c>
    </row>
    <row r="36" spans="1:10" ht="18.75" customHeight="1">
      <c r="A36" s="254"/>
      <c r="B36" s="119" t="s">
        <v>95</v>
      </c>
      <c r="C36" s="119" t="s">
        <v>90</v>
      </c>
      <c r="D36" s="119">
        <v>4</v>
      </c>
      <c r="E36" s="119" t="s">
        <v>80</v>
      </c>
      <c r="F36" s="119" t="s">
        <v>5</v>
      </c>
      <c r="G36" s="119" t="s">
        <v>93</v>
      </c>
      <c r="H36" s="134"/>
      <c r="I36" s="120" t="s">
        <v>26</v>
      </c>
      <c r="J36" s="136"/>
    </row>
    <row r="37" spans="1:10" ht="18.75" customHeight="1">
      <c r="A37" s="254"/>
      <c r="B37" s="117"/>
      <c r="C37" s="117"/>
      <c r="D37" s="117">
        <v>5</v>
      </c>
      <c r="E37" s="117"/>
      <c r="F37" s="117" t="s">
        <v>5</v>
      </c>
      <c r="G37" s="117"/>
      <c r="H37" s="133"/>
      <c r="I37" s="118" t="s">
        <v>26</v>
      </c>
      <c r="J37" s="135"/>
    </row>
    <row r="38" spans="1:10" ht="18.75" customHeight="1">
      <c r="A38" s="255"/>
      <c r="B38" s="119" t="s">
        <v>97</v>
      </c>
      <c r="C38" s="119" t="s">
        <v>91</v>
      </c>
      <c r="D38" s="119">
        <v>6</v>
      </c>
      <c r="E38" s="119" t="s">
        <v>96</v>
      </c>
      <c r="F38" s="119" t="s">
        <v>5</v>
      </c>
      <c r="G38" s="119" t="s">
        <v>80</v>
      </c>
      <c r="H38" s="134"/>
      <c r="I38" s="120" t="s">
        <v>26</v>
      </c>
      <c r="J38" s="136"/>
    </row>
    <row r="39" spans="1:10" ht="18.75" customHeight="1">
      <c r="A39" s="124"/>
      <c r="B39" s="122"/>
      <c r="C39" s="122"/>
      <c r="D39" s="122"/>
      <c r="E39" s="122"/>
      <c r="F39" s="122"/>
      <c r="G39" s="122"/>
      <c r="H39" s="122"/>
      <c r="I39" s="122"/>
      <c r="J39" s="123"/>
    </row>
    <row r="40" spans="1:10" ht="18.75" customHeight="1">
      <c r="A40" s="262" t="s">
        <v>30</v>
      </c>
      <c r="B40" s="262"/>
      <c r="C40" s="262"/>
      <c r="D40" s="262"/>
      <c r="E40" s="262"/>
      <c r="F40" s="262"/>
      <c r="G40" s="262"/>
      <c r="H40" s="262"/>
      <c r="I40" s="262"/>
      <c r="J40" s="262"/>
    </row>
    <row r="41" spans="1:10" ht="18.75" customHeight="1">
      <c r="A41" s="115" t="s">
        <v>21</v>
      </c>
      <c r="B41" s="263" t="s">
        <v>22</v>
      </c>
      <c r="C41" s="263"/>
      <c r="D41" s="115" t="s">
        <v>43</v>
      </c>
      <c r="E41" s="263" t="s">
        <v>23</v>
      </c>
      <c r="F41" s="263"/>
      <c r="G41" s="263"/>
      <c r="H41" s="259" t="s">
        <v>24</v>
      </c>
      <c r="I41" s="260"/>
      <c r="J41" s="261"/>
    </row>
    <row r="42" spans="1:10" ht="18.75" customHeight="1">
      <c r="A42" s="253" t="s">
        <v>37</v>
      </c>
      <c r="B42" s="117" t="s">
        <v>89</v>
      </c>
      <c r="C42" s="117" t="s">
        <v>90</v>
      </c>
      <c r="D42" s="117">
        <v>1</v>
      </c>
      <c r="E42" s="117" t="s">
        <v>83</v>
      </c>
      <c r="F42" s="117" t="s">
        <v>5</v>
      </c>
      <c r="G42" s="117" t="s">
        <v>84</v>
      </c>
      <c r="H42" s="133">
        <v>26</v>
      </c>
      <c r="I42" s="118" t="s">
        <v>26</v>
      </c>
      <c r="J42" s="135">
        <v>0</v>
      </c>
    </row>
    <row r="43" spans="1:10" ht="18.75" customHeight="1">
      <c r="A43" s="254"/>
      <c r="B43" s="119" t="s">
        <v>89</v>
      </c>
      <c r="C43" s="119" t="s">
        <v>91</v>
      </c>
      <c r="D43" s="119">
        <v>2</v>
      </c>
      <c r="E43" s="119" t="s">
        <v>78</v>
      </c>
      <c r="F43" s="119" t="s">
        <v>5</v>
      </c>
      <c r="G43" s="119" t="s">
        <v>80</v>
      </c>
      <c r="H43" s="134">
        <v>16</v>
      </c>
      <c r="I43" s="120" t="s">
        <v>26</v>
      </c>
      <c r="J43" s="136">
        <v>4</v>
      </c>
    </row>
    <row r="44" spans="1:10" ht="18.75" customHeight="1">
      <c r="A44" s="254"/>
      <c r="B44" s="117" t="s">
        <v>92</v>
      </c>
      <c r="C44" s="117" t="s">
        <v>90</v>
      </c>
      <c r="D44" s="117">
        <v>3</v>
      </c>
      <c r="E44" s="117" t="s">
        <v>78</v>
      </c>
      <c r="F44" s="117" t="s">
        <v>5</v>
      </c>
      <c r="G44" s="117" t="s">
        <v>77</v>
      </c>
      <c r="H44" s="133">
        <v>9</v>
      </c>
      <c r="I44" s="118" t="s">
        <v>26</v>
      </c>
      <c r="J44" s="135">
        <v>14</v>
      </c>
    </row>
    <row r="45" spans="1:10" ht="18.75" customHeight="1">
      <c r="A45" s="254"/>
      <c r="B45" s="119" t="s">
        <v>95</v>
      </c>
      <c r="C45" s="119" t="s">
        <v>90</v>
      </c>
      <c r="D45" s="119">
        <v>4</v>
      </c>
      <c r="E45" s="119" t="s">
        <v>80</v>
      </c>
      <c r="F45" s="119" t="s">
        <v>5</v>
      </c>
      <c r="G45" s="119" t="s">
        <v>78</v>
      </c>
      <c r="H45" s="134">
        <v>4</v>
      </c>
      <c r="I45" s="120" t="s">
        <v>26</v>
      </c>
      <c r="J45" s="136">
        <v>6</v>
      </c>
    </row>
    <row r="46" spans="1:10" ht="18.75" customHeight="1">
      <c r="A46" s="254"/>
      <c r="B46" s="117" t="s">
        <v>95</v>
      </c>
      <c r="C46" s="117" t="s">
        <v>91</v>
      </c>
      <c r="D46" s="117">
        <v>5</v>
      </c>
      <c r="E46" s="117" t="s">
        <v>93</v>
      </c>
      <c r="F46" s="117" t="s">
        <v>5</v>
      </c>
      <c r="G46" s="117" t="s">
        <v>80</v>
      </c>
      <c r="H46" s="133">
        <v>8</v>
      </c>
      <c r="I46" s="118" t="s">
        <v>26</v>
      </c>
      <c r="J46" s="135">
        <v>14</v>
      </c>
    </row>
    <row r="47" spans="1:10" ht="18.75" customHeight="1">
      <c r="A47" s="255"/>
      <c r="B47" s="119" t="s">
        <v>95</v>
      </c>
      <c r="C47" s="119" t="s">
        <v>91</v>
      </c>
      <c r="D47" s="119">
        <v>6</v>
      </c>
      <c r="E47" s="119" t="s">
        <v>94</v>
      </c>
      <c r="F47" s="119" t="s">
        <v>5</v>
      </c>
      <c r="G47" s="119" t="s">
        <v>78</v>
      </c>
      <c r="H47" s="134" t="s">
        <v>98</v>
      </c>
      <c r="I47" s="120" t="s">
        <v>26</v>
      </c>
      <c r="J47" s="136" t="s">
        <v>99</v>
      </c>
    </row>
    <row r="48" spans="1:10" ht="18.75" customHeight="1">
      <c r="A48" s="124"/>
      <c r="B48" s="122"/>
      <c r="C48" s="122"/>
      <c r="D48" s="122"/>
      <c r="E48" s="122"/>
      <c r="F48" s="122"/>
      <c r="G48" s="122"/>
      <c r="H48" s="122"/>
      <c r="I48" s="122"/>
      <c r="J48" s="123"/>
    </row>
    <row r="49" spans="1:13" ht="18.75" customHeight="1">
      <c r="A49" s="262" t="s">
        <v>31</v>
      </c>
      <c r="B49" s="262"/>
      <c r="C49" s="262"/>
      <c r="D49" s="262"/>
      <c r="E49" s="262"/>
      <c r="F49" s="262"/>
      <c r="G49" s="262"/>
      <c r="H49" s="262"/>
      <c r="I49" s="262"/>
      <c r="J49" s="262"/>
    </row>
    <row r="50" spans="1:13" ht="18.75" customHeight="1">
      <c r="A50" s="115" t="s">
        <v>21</v>
      </c>
      <c r="B50" s="263" t="s">
        <v>22</v>
      </c>
      <c r="C50" s="263"/>
      <c r="D50" s="115" t="s">
        <v>43</v>
      </c>
      <c r="E50" s="263" t="s">
        <v>23</v>
      </c>
      <c r="F50" s="263"/>
      <c r="G50" s="263"/>
      <c r="H50" s="259" t="s">
        <v>24</v>
      </c>
      <c r="I50" s="260"/>
      <c r="J50" s="261"/>
    </row>
    <row r="51" spans="1:13" ht="18.75" customHeight="1">
      <c r="A51" s="253" t="s">
        <v>38</v>
      </c>
      <c r="B51" s="117" t="s">
        <v>89</v>
      </c>
      <c r="C51" s="117" t="s">
        <v>90</v>
      </c>
      <c r="D51" s="117">
        <v>1</v>
      </c>
      <c r="E51" s="117" t="s">
        <v>85</v>
      </c>
      <c r="F51" s="117" t="s">
        <v>5</v>
      </c>
      <c r="G51" s="117" t="s">
        <v>86</v>
      </c>
      <c r="H51" s="133">
        <v>14</v>
      </c>
      <c r="I51" s="118" t="s">
        <v>26</v>
      </c>
      <c r="J51" s="135">
        <v>2</v>
      </c>
    </row>
    <row r="52" spans="1:13" ht="18.75" customHeight="1">
      <c r="A52" s="254"/>
      <c r="B52" s="119" t="s">
        <v>89</v>
      </c>
      <c r="C52" s="119" t="s">
        <v>91</v>
      </c>
      <c r="D52" s="119">
        <v>2</v>
      </c>
      <c r="E52" s="119" t="s">
        <v>77</v>
      </c>
      <c r="F52" s="119" t="s">
        <v>5</v>
      </c>
      <c r="G52" s="119" t="s">
        <v>80</v>
      </c>
      <c r="H52" s="134">
        <v>6</v>
      </c>
      <c r="I52" s="120" t="s">
        <v>26</v>
      </c>
      <c r="J52" s="136">
        <v>2</v>
      </c>
    </row>
    <row r="53" spans="1:13" ht="18.75" customHeight="1">
      <c r="A53" s="254"/>
      <c r="B53" s="117" t="s">
        <v>92</v>
      </c>
      <c r="C53" s="117" t="s">
        <v>91</v>
      </c>
      <c r="D53" s="117">
        <v>3</v>
      </c>
      <c r="E53" s="117" t="s">
        <v>77</v>
      </c>
      <c r="F53" s="117" t="s">
        <v>5</v>
      </c>
      <c r="G53" s="117" t="s">
        <v>78</v>
      </c>
      <c r="H53" s="133">
        <v>8</v>
      </c>
      <c r="I53" s="118" t="s">
        <v>26</v>
      </c>
      <c r="J53" s="135">
        <v>9</v>
      </c>
    </row>
    <row r="54" spans="1:13" ht="18.75" customHeight="1">
      <c r="A54" s="254"/>
      <c r="B54" s="119" t="s">
        <v>95</v>
      </c>
      <c r="C54" s="119" t="s">
        <v>90</v>
      </c>
      <c r="D54" s="119">
        <v>4</v>
      </c>
      <c r="E54" s="119" t="s">
        <v>94</v>
      </c>
      <c r="F54" s="119" t="s">
        <v>5</v>
      </c>
      <c r="G54" s="119" t="s">
        <v>93</v>
      </c>
      <c r="H54" s="134"/>
      <c r="I54" s="120" t="s">
        <v>26</v>
      </c>
      <c r="J54" s="136"/>
    </row>
    <row r="55" spans="1:13" ht="18.75" customHeight="1">
      <c r="A55" s="254"/>
      <c r="B55" s="117" t="s">
        <v>95</v>
      </c>
      <c r="C55" s="117" t="s">
        <v>91</v>
      </c>
      <c r="D55" s="117">
        <v>5</v>
      </c>
      <c r="E55" s="117" t="s">
        <v>80</v>
      </c>
      <c r="F55" s="117" t="s">
        <v>5</v>
      </c>
      <c r="G55" s="117" t="s">
        <v>94</v>
      </c>
      <c r="H55" s="133">
        <v>4</v>
      </c>
      <c r="I55" s="118" t="s">
        <v>26</v>
      </c>
      <c r="J55" s="135">
        <v>14</v>
      </c>
    </row>
    <row r="56" spans="1:13" ht="18.75" customHeight="1">
      <c r="A56" s="255"/>
      <c r="B56" s="119" t="s">
        <v>95</v>
      </c>
      <c r="C56" s="119" t="s">
        <v>91</v>
      </c>
      <c r="D56" s="119">
        <v>6</v>
      </c>
      <c r="E56" s="119" t="s">
        <v>78</v>
      </c>
      <c r="F56" s="119" t="s">
        <v>5</v>
      </c>
      <c r="G56" s="119" t="s">
        <v>96</v>
      </c>
      <c r="H56" s="134" t="s">
        <v>99</v>
      </c>
      <c r="I56" s="120" t="s">
        <v>26</v>
      </c>
      <c r="J56" s="136" t="s">
        <v>98</v>
      </c>
    </row>
    <row r="57" spans="1:13" ht="18.75" customHeight="1">
      <c r="A57" s="124"/>
      <c r="B57" s="122"/>
      <c r="C57" s="122"/>
      <c r="D57" s="122"/>
      <c r="E57" s="122"/>
      <c r="F57" s="122"/>
      <c r="G57" s="122"/>
      <c r="H57" s="122"/>
      <c r="I57" s="122"/>
      <c r="J57" s="123"/>
    </row>
    <row r="58" spans="1:13" ht="18.75" customHeight="1">
      <c r="A58" s="262" t="s">
        <v>32</v>
      </c>
      <c r="B58" s="262"/>
      <c r="C58" s="262"/>
      <c r="D58" s="262"/>
      <c r="E58" s="262"/>
      <c r="F58" s="262"/>
      <c r="G58" s="262"/>
      <c r="H58" s="262"/>
      <c r="I58" s="262"/>
      <c r="J58" s="262"/>
    </row>
    <row r="59" spans="1:13" ht="18.75" customHeight="1">
      <c r="A59" s="115" t="s">
        <v>21</v>
      </c>
      <c r="B59" s="263" t="s">
        <v>22</v>
      </c>
      <c r="C59" s="263"/>
      <c r="D59" s="115" t="s">
        <v>43</v>
      </c>
      <c r="E59" s="263" t="s">
        <v>23</v>
      </c>
      <c r="F59" s="263"/>
      <c r="G59" s="263"/>
      <c r="H59" s="259" t="s">
        <v>24</v>
      </c>
      <c r="I59" s="260"/>
      <c r="J59" s="261"/>
    </row>
    <row r="60" spans="1:13" ht="18.75" customHeight="1">
      <c r="A60" s="253" t="s">
        <v>39</v>
      </c>
      <c r="B60" s="117" t="s">
        <v>89</v>
      </c>
      <c r="C60" s="117" t="s">
        <v>90</v>
      </c>
      <c r="D60" s="117">
        <v>1</v>
      </c>
      <c r="E60" s="117" t="s">
        <v>87</v>
      </c>
      <c r="F60" s="117" t="s">
        <v>5</v>
      </c>
      <c r="G60" s="117" t="s">
        <v>88</v>
      </c>
      <c r="H60" s="133">
        <v>20</v>
      </c>
      <c r="I60" s="118" t="s">
        <v>26</v>
      </c>
      <c r="J60" s="135">
        <v>6</v>
      </c>
    </row>
    <row r="61" spans="1:13" ht="18.75" customHeight="1">
      <c r="A61" s="254"/>
      <c r="B61" s="119"/>
      <c r="C61" s="119"/>
      <c r="D61" s="119">
        <v>2</v>
      </c>
      <c r="E61" s="119"/>
      <c r="F61" s="119" t="s">
        <v>5</v>
      </c>
      <c r="G61" s="119"/>
      <c r="H61" s="134"/>
      <c r="I61" s="120" t="s">
        <v>26</v>
      </c>
      <c r="J61" s="136"/>
      <c r="K61" s="125"/>
      <c r="L61" s="125"/>
      <c r="M61" s="125"/>
    </row>
    <row r="62" spans="1:13" ht="18.75" customHeight="1">
      <c r="A62" s="254"/>
      <c r="B62" s="117"/>
      <c r="C62" s="117"/>
      <c r="D62" s="117">
        <v>5</v>
      </c>
      <c r="E62" s="117"/>
      <c r="F62" s="117" t="s">
        <v>5</v>
      </c>
      <c r="G62" s="117"/>
      <c r="H62" s="133"/>
      <c r="I62" s="118" t="s">
        <v>26</v>
      </c>
      <c r="J62" s="135"/>
      <c r="K62" s="125"/>
      <c r="L62" s="125"/>
      <c r="M62" s="125"/>
    </row>
    <row r="63" spans="1:13" ht="18.75" customHeight="1">
      <c r="A63" s="254"/>
      <c r="B63" s="119"/>
      <c r="C63" s="119"/>
      <c r="D63" s="119">
        <v>6</v>
      </c>
      <c r="E63" s="119"/>
      <c r="F63" s="119" t="s">
        <v>5</v>
      </c>
      <c r="G63" s="119"/>
      <c r="H63" s="134"/>
      <c r="I63" s="120" t="s">
        <v>26</v>
      </c>
      <c r="J63" s="136"/>
      <c r="K63" s="125"/>
      <c r="L63" s="125"/>
      <c r="M63" s="125"/>
    </row>
    <row r="64" spans="1:13" ht="18.75" customHeight="1">
      <c r="A64" s="254"/>
      <c r="B64" s="117"/>
      <c r="C64" s="117"/>
      <c r="D64" s="117">
        <v>7</v>
      </c>
      <c r="E64" s="117"/>
      <c r="F64" s="117" t="s">
        <v>5</v>
      </c>
      <c r="G64" s="117"/>
      <c r="H64" s="133"/>
      <c r="I64" s="118" t="s">
        <v>26</v>
      </c>
      <c r="J64" s="135"/>
      <c r="K64" s="125"/>
      <c r="L64" s="125"/>
      <c r="M64" s="125"/>
    </row>
    <row r="65" spans="1:13" ht="18.75" customHeight="1">
      <c r="A65" s="255"/>
      <c r="B65" s="119" t="s">
        <v>97</v>
      </c>
      <c r="C65" s="119" t="s">
        <v>91</v>
      </c>
      <c r="D65" s="119">
        <v>6</v>
      </c>
      <c r="E65" s="119" t="s">
        <v>80</v>
      </c>
      <c r="F65" s="119" t="s">
        <v>5</v>
      </c>
      <c r="G65" s="119" t="s">
        <v>96</v>
      </c>
      <c r="H65" s="134"/>
      <c r="I65" s="120" t="s">
        <v>26</v>
      </c>
      <c r="J65" s="136"/>
      <c r="K65" s="125"/>
      <c r="L65" s="125"/>
      <c r="M65" s="125"/>
    </row>
    <row r="66" spans="1:13" ht="0.75" customHeight="1">
      <c r="K66" s="126"/>
      <c r="L66" s="126"/>
      <c r="M66" s="126"/>
    </row>
    <row r="67" spans="1:13" s="125" customFormat="1" hidden="1">
      <c r="A67" s="123"/>
      <c r="B67" s="123"/>
      <c r="C67" s="123"/>
      <c r="D67" s="123"/>
      <c r="E67" s="129"/>
      <c r="F67" s="123"/>
      <c r="G67" s="123"/>
      <c r="H67" s="123"/>
      <c r="I67" s="123"/>
      <c r="J67" s="123"/>
      <c r="K67" s="128"/>
      <c r="L67" s="128"/>
      <c r="M67" s="128"/>
    </row>
    <row r="68" spans="1:13" s="125" customFormat="1" hidden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8"/>
      <c r="L68" s="128"/>
      <c r="M68" s="128"/>
    </row>
    <row r="69" spans="1:13" s="125" customFormat="1" hidden="1">
      <c r="A69" s="130"/>
      <c r="B69" s="131"/>
      <c r="C69" s="131"/>
      <c r="D69" s="130"/>
      <c r="E69" s="131"/>
      <c r="F69" s="131"/>
      <c r="G69" s="131"/>
      <c r="H69" s="130"/>
      <c r="I69" s="130"/>
      <c r="J69" s="123"/>
      <c r="K69" s="128"/>
      <c r="L69" s="128"/>
      <c r="M69" s="128"/>
    </row>
    <row r="70" spans="1:13" s="125" customFormat="1" hidden="1">
      <c r="A70" s="132"/>
      <c r="B70" s="122"/>
      <c r="C70" s="122"/>
      <c r="D70" s="122"/>
      <c r="E70" s="122"/>
      <c r="F70" s="122"/>
      <c r="G70" s="122"/>
      <c r="H70" s="122"/>
      <c r="I70" s="122"/>
      <c r="J70" s="123"/>
      <c r="K70" s="128"/>
      <c r="L70" s="128"/>
      <c r="M70" s="128"/>
    </row>
    <row r="71" spans="1:13" s="125" customFormat="1" hidden="1">
      <c r="A71" s="132"/>
      <c r="B71" s="122"/>
      <c r="C71" s="122"/>
      <c r="D71" s="122"/>
      <c r="E71" s="122"/>
      <c r="F71" s="122"/>
      <c r="G71" s="122"/>
      <c r="H71" s="122"/>
      <c r="I71" s="122"/>
      <c r="J71" s="123"/>
      <c r="K71" s="127"/>
      <c r="L71" s="127"/>
      <c r="M71" s="127"/>
    </row>
    <row r="72" spans="1:13" s="125" customFormat="1" hidden="1">
      <c r="A72" s="132"/>
      <c r="B72" s="122"/>
      <c r="C72" s="122"/>
      <c r="D72" s="122"/>
      <c r="E72" s="122"/>
      <c r="F72" s="122"/>
      <c r="G72" s="122"/>
      <c r="H72" s="122"/>
      <c r="I72" s="122"/>
      <c r="J72" s="123"/>
      <c r="K72" s="127"/>
      <c r="L72" s="127"/>
      <c r="M72" s="127"/>
    </row>
    <row r="73" spans="1:13" s="125" customFormat="1" hidden="1">
      <c r="A73" s="132"/>
      <c r="B73" s="122"/>
      <c r="C73" s="122"/>
      <c r="D73" s="122"/>
      <c r="E73" s="122"/>
      <c r="F73" s="122"/>
      <c r="G73" s="122"/>
      <c r="H73" s="122"/>
      <c r="I73" s="122"/>
      <c r="J73" s="123"/>
      <c r="K73" s="127"/>
      <c r="L73" s="127"/>
      <c r="M73" s="127"/>
    </row>
    <row r="74" spans="1:13" s="125" customFormat="1" hidden="1">
      <c r="A74" s="132"/>
      <c r="B74" s="122"/>
      <c r="C74" s="122"/>
      <c r="D74" s="122"/>
      <c r="E74" s="122"/>
      <c r="F74" s="122"/>
      <c r="G74" s="122"/>
      <c r="H74" s="122"/>
      <c r="I74" s="122"/>
      <c r="J74" s="123"/>
      <c r="K74" s="127"/>
      <c r="L74" s="127"/>
      <c r="M74" s="127"/>
    </row>
    <row r="75" spans="1:13" s="125" customFormat="1" hidden="1">
      <c r="A75" s="132"/>
      <c r="B75" s="122"/>
      <c r="C75" s="122"/>
      <c r="D75" s="122"/>
      <c r="E75" s="122"/>
      <c r="F75" s="122"/>
      <c r="G75" s="122"/>
      <c r="H75" s="122"/>
      <c r="I75" s="122"/>
      <c r="J75" s="123"/>
      <c r="K75" s="127"/>
      <c r="L75" s="127"/>
      <c r="M75" s="127"/>
    </row>
    <row r="76" spans="1:13" s="125" customFormat="1" hidden="1">
      <c r="A76" s="132"/>
      <c r="B76" s="122"/>
      <c r="C76" s="122"/>
      <c r="D76" s="122"/>
      <c r="E76" s="122"/>
      <c r="F76" s="122"/>
      <c r="G76" s="122"/>
      <c r="H76" s="122"/>
      <c r="I76" s="122"/>
      <c r="J76" s="123"/>
      <c r="K76" s="128"/>
      <c r="L76" s="128"/>
      <c r="M76" s="128"/>
    </row>
    <row r="77" spans="1:13" s="125" customFormat="1" hidden="1">
      <c r="A77" s="132"/>
      <c r="B77" s="122"/>
      <c r="C77" s="122"/>
      <c r="D77" s="122"/>
      <c r="E77" s="122"/>
      <c r="F77" s="122"/>
      <c r="G77" s="122"/>
      <c r="H77" s="122"/>
      <c r="I77" s="122"/>
      <c r="J77" s="123"/>
      <c r="K77" s="128"/>
      <c r="L77" s="128"/>
      <c r="M77" s="128"/>
    </row>
    <row r="78" spans="1:13" s="125" customFormat="1" hidden="1">
      <c r="A78" s="132"/>
      <c r="B78" s="122"/>
      <c r="C78" s="122"/>
      <c r="D78" s="122"/>
      <c r="E78" s="122"/>
      <c r="F78" s="122"/>
      <c r="G78" s="122"/>
      <c r="H78" s="122"/>
      <c r="I78" s="122"/>
      <c r="J78" s="123"/>
      <c r="K78" s="128"/>
      <c r="L78" s="128"/>
      <c r="M78" s="128"/>
    </row>
    <row r="79" spans="1:13" s="125" customFormat="1" hidden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8"/>
      <c r="L79" s="128"/>
      <c r="M79" s="128"/>
    </row>
    <row r="80" spans="1:13" s="125" customFormat="1" hidden="1">
      <c r="A80" s="123"/>
      <c r="B80" s="123"/>
      <c r="C80" s="123"/>
      <c r="D80" s="123"/>
      <c r="E80" s="129"/>
      <c r="F80" s="123"/>
      <c r="G80" s="123"/>
      <c r="H80" s="123"/>
      <c r="I80" s="123"/>
      <c r="J80" s="123"/>
      <c r="K80" s="128"/>
      <c r="L80" s="128"/>
      <c r="M80" s="128"/>
    </row>
    <row r="81" spans="1:13" s="125" customFormat="1" hidden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8"/>
      <c r="L81" s="128"/>
      <c r="M81" s="128"/>
    </row>
    <row r="82" spans="1:13" s="125" customFormat="1" hidden="1">
      <c r="A82" s="130"/>
      <c r="B82" s="131"/>
      <c r="C82" s="131"/>
      <c r="D82" s="130"/>
      <c r="E82" s="131"/>
      <c r="F82" s="131"/>
      <c r="G82" s="131"/>
      <c r="H82" s="130"/>
      <c r="I82" s="130"/>
      <c r="J82" s="123"/>
      <c r="K82" s="128"/>
      <c r="L82" s="128"/>
      <c r="M82" s="128"/>
    </row>
    <row r="83" spans="1:13" s="125" customFormat="1" hidden="1">
      <c r="A83" s="132"/>
      <c r="B83" s="122"/>
      <c r="C83" s="122"/>
      <c r="D83" s="122"/>
      <c r="E83" s="122"/>
      <c r="F83" s="122"/>
      <c r="G83" s="122"/>
      <c r="H83" s="122"/>
      <c r="I83" s="122"/>
      <c r="J83" s="123"/>
      <c r="K83" s="127"/>
      <c r="L83" s="127"/>
      <c r="M83" s="127"/>
    </row>
    <row r="84" spans="1:13" s="125" customFormat="1" hidden="1">
      <c r="A84" s="132"/>
      <c r="B84" s="122"/>
      <c r="C84" s="122"/>
      <c r="D84" s="122"/>
      <c r="E84" s="122"/>
      <c r="F84" s="122"/>
      <c r="G84" s="122"/>
      <c r="H84" s="122"/>
      <c r="I84" s="122"/>
      <c r="J84" s="123"/>
      <c r="K84" s="127"/>
      <c r="L84" s="127"/>
      <c r="M84" s="127"/>
    </row>
    <row r="85" spans="1:13" s="125" customFormat="1" hidden="1">
      <c r="A85" s="132"/>
      <c r="B85" s="122"/>
      <c r="C85" s="122"/>
      <c r="D85" s="122"/>
      <c r="E85" s="122"/>
      <c r="F85" s="122"/>
      <c r="G85" s="122"/>
      <c r="H85" s="122"/>
      <c r="I85" s="122"/>
      <c r="J85" s="123"/>
      <c r="K85" s="127"/>
      <c r="L85" s="127"/>
      <c r="M85" s="127"/>
    </row>
    <row r="86" spans="1:13" s="125" customFormat="1" hidden="1">
      <c r="A86" s="132"/>
      <c r="B86" s="122"/>
      <c r="C86" s="122"/>
      <c r="D86" s="122"/>
      <c r="E86" s="122"/>
      <c r="F86" s="122"/>
      <c r="G86" s="122"/>
      <c r="H86" s="122"/>
      <c r="I86" s="122"/>
      <c r="J86" s="123"/>
      <c r="K86" s="127"/>
      <c r="L86" s="127"/>
      <c r="M86" s="127"/>
    </row>
    <row r="87" spans="1:13" s="125" customFormat="1" hidden="1">
      <c r="A87" s="132"/>
      <c r="B87" s="122"/>
      <c r="C87" s="122"/>
      <c r="D87" s="122"/>
      <c r="E87" s="122"/>
      <c r="F87" s="122"/>
      <c r="G87" s="122"/>
      <c r="H87" s="122"/>
      <c r="I87" s="122"/>
      <c r="J87" s="123"/>
      <c r="K87" s="127"/>
      <c r="L87" s="127"/>
      <c r="M87" s="127"/>
    </row>
    <row r="88" spans="1:13" s="125" customFormat="1" hidden="1">
      <c r="A88" s="132"/>
      <c r="B88" s="122"/>
      <c r="C88" s="122"/>
      <c r="D88" s="122"/>
      <c r="E88" s="122"/>
      <c r="F88" s="122"/>
      <c r="G88" s="122"/>
      <c r="H88" s="122"/>
      <c r="I88" s="122"/>
      <c r="J88" s="123"/>
      <c r="K88" s="127"/>
      <c r="L88" s="127"/>
      <c r="M88" s="127"/>
    </row>
    <row r="89" spans="1:13" s="125" customFormat="1" hidden="1">
      <c r="A89" s="132"/>
      <c r="B89" s="122"/>
      <c r="C89" s="122"/>
      <c r="D89" s="122"/>
      <c r="E89" s="122"/>
      <c r="F89" s="122"/>
      <c r="G89" s="122"/>
      <c r="H89" s="122"/>
      <c r="I89" s="122"/>
      <c r="J89" s="123"/>
      <c r="K89" s="127"/>
      <c r="L89" s="127"/>
      <c r="M89" s="127"/>
    </row>
    <row r="90" spans="1:13" s="125" customFormat="1" hidden="1">
      <c r="A90" s="132"/>
      <c r="B90" s="122"/>
      <c r="C90" s="122"/>
      <c r="D90" s="122"/>
      <c r="E90" s="122"/>
      <c r="F90" s="122"/>
      <c r="G90" s="122"/>
      <c r="H90" s="122"/>
      <c r="I90" s="122"/>
      <c r="J90" s="123"/>
    </row>
    <row r="91" spans="1:13" s="125" customFormat="1" hidden="1">
      <c r="A91" s="132"/>
      <c r="B91" s="122"/>
      <c r="C91" s="122"/>
      <c r="D91" s="122"/>
      <c r="E91" s="122"/>
      <c r="F91" s="122"/>
      <c r="G91" s="122"/>
      <c r="H91" s="122"/>
      <c r="I91" s="122"/>
      <c r="J91" s="123"/>
    </row>
    <row r="92" spans="1:13" s="125" customFormat="1" hidden="1">
      <c r="A92" s="123"/>
      <c r="B92" s="123"/>
      <c r="C92" s="123"/>
      <c r="D92" s="123"/>
      <c r="E92" s="123"/>
      <c r="F92" s="123"/>
      <c r="G92" s="123"/>
      <c r="H92" s="123"/>
      <c r="I92" s="123"/>
      <c r="J92" s="123"/>
    </row>
    <row r="93" spans="1:13" s="125" customFormat="1" hidden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</row>
    <row r="94" spans="1:13" s="125" customFormat="1" hidden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</row>
    <row r="95" spans="1:13" s="125" customFormat="1" hidden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</row>
    <row r="96" spans="1:13" s="125" customFormat="1" hidden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</row>
    <row r="97" spans="1:10" s="125" customFormat="1" hidden="1">
      <c r="A97" s="123"/>
      <c r="B97" s="123"/>
      <c r="C97" s="123"/>
      <c r="D97" s="123"/>
      <c r="E97" s="123"/>
      <c r="F97" s="123"/>
      <c r="G97" s="123"/>
      <c r="H97" s="123"/>
      <c r="I97" s="123"/>
      <c r="J97" s="123"/>
    </row>
    <row r="98" spans="1:10" s="125" customFormat="1" hidden="1">
      <c r="A98" s="123"/>
      <c r="B98" s="123"/>
      <c r="C98" s="123"/>
      <c r="D98" s="123"/>
      <c r="E98" s="123"/>
      <c r="F98" s="123"/>
      <c r="G98" s="123"/>
      <c r="H98" s="123"/>
      <c r="I98" s="123"/>
      <c r="J98" s="123"/>
    </row>
    <row r="99" spans="1:10" s="125" customFormat="1" hidden="1">
      <c r="A99" s="123"/>
      <c r="B99" s="123"/>
      <c r="C99" s="123"/>
      <c r="D99" s="123"/>
      <c r="E99" s="123"/>
      <c r="F99" s="123"/>
      <c r="G99" s="123"/>
      <c r="H99" s="123"/>
      <c r="I99" s="123"/>
      <c r="J99" s="123"/>
    </row>
    <row r="100" spans="1:10" s="125" customFormat="1" hidden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</row>
    <row r="101" spans="1:10" s="125" customFormat="1" hidden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</row>
    <row r="102" spans="1:10" s="125" customFormat="1" hidden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</row>
    <row r="103" spans="1:10" s="125" customFormat="1" hidden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</row>
    <row r="104" spans="1:10" s="125" customFormat="1" hidden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</row>
    <row r="105" spans="1:10" s="125" customFormat="1" hidden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</row>
    <row r="106" spans="1:10" s="125" customFormat="1" hidden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</row>
    <row r="107" spans="1:10" s="125" customFormat="1" hidden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</row>
    <row r="108" spans="1:10" s="125" customFormat="1" hidden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</row>
    <row r="109" spans="1:10" s="125" customFormat="1" hidden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</row>
    <row r="110" spans="1:10" s="125" customFormat="1" hidden="1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</row>
    <row r="111" spans="1:10" s="125" customFormat="1" hidden="1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</row>
    <row r="112" spans="1:10" s="125" customFormat="1" hidden="1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</row>
    <row r="113" spans="1:10" s="125" customFormat="1" hidden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</row>
    <row r="114" spans="1:10" s="125" customFormat="1" hidden="1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</row>
    <row r="115" spans="1:10" s="125" customFormat="1" hidden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</row>
    <row r="116" spans="1:10" s="125" customFormat="1" hidden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</row>
    <row r="117" spans="1:10" s="125" customFormat="1" hidden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</row>
    <row r="118" spans="1:10" s="125" customFormat="1" hidden="1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</row>
    <row r="119" spans="1:10" s="125" customFormat="1" hidden="1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</row>
    <row r="120" spans="1:10" s="125" customFormat="1" hidden="1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</row>
    <row r="121" spans="1:10" s="125" customFormat="1" hidden="1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</row>
    <row r="122" spans="1:10" s="125" customFormat="1" hidden="1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</row>
    <row r="123" spans="1:10" s="125" customFormat="1" hidden="1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</row>
    <row r="124" spans="1:10" s="125" customFormat="1" hidden="1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</row>
    <row r="125" spans="1:10" s="125" customFormat="1" hidden="1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</row>
    <row r="126" spans="1:10" s="125" customFormat="1" hidden="1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</row>
    <row r="127" spans="1:10" s="125" customFormat="1" hidden="1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</row>
    <row r="128" spans="1:10" s="125" customFormat="1" hidden="1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</row>
    <row r="129" spans="1:10" s="125" customFormat="1" hidden="1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</row>
    <row r="130" spans="1:10" s="125" customFormat="1" hidden="1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</row>
    <row r="131" spans="1:10" s="125" customFormat="1" hidden="1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</row>
    <row r="132" spans="1:10" s="125" customFormat="1" hidden="1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</row>
    <row r="133" spans="1:10" s="125" customFormat="1" hidden="1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</row>
    <row r="134" spans="1:10" s="125" customFormat="1" hidden="1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</row>
    <row r="135" spans="1:10" s="125" customFormat="1" hidden="1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</row>
    <row r="136" spans="1:10" s="125" customFormat="1" hidden="1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</row>
    <row r="137" spans="1:10" s="125" customFormat="1" hidden="1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</row>
    <row r="138" spans="1:10" s="125" customFormat="1" hidden="1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</row>
    <row r="139" spans="1:10" s="125" customFormat="1" hidden="1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</row>
    <row r="140" spans="1:10" s="125" customFormat="1" hidden="1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</row>
    <row r="141" spans="1:10" s="125" customFormat="1" hidden="1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</row>
    <row r="142" spans="1:10" s="125" customFormat="1" hidden="1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</row>
    <row r="143" spans="1:10" s="125" customFormat="1" hidden="1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</row>
    <row r="144" spans="1:10" s="125" customFormat="1" hidden="1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</row>
    <row r="145" spans="1:10" s="125" customFormat="1" hidden="1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</row>
    <row r="146" spans="1:10" s="125" customFormat="1" hidden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</row>
    <row r="147" spans="1:10" s="125" customFormat="1" hidden="1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</row>
    <row r="148" spans="1:10" s="125" customFormat="1" hidden="1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</row>
    <row r="149" spans="1:10" s="125" customFormat="1" hidden="1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</row>
    <row r="150" spans="1:10" s="125" customFormat="1" hidden="1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</row>
    <row r="151" spans="1:10" s="125" customFormat="1" hidden="1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</row>
    <row r="152" spans="1:10" s="125" customFormat="1" hidden="1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</row>
    <row r="153" spans="1:10" s="125" customFormat="1" hidden="1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</row>
    <row r="154" spans="1:10" s="125" customFormat="1" hidden="1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</row>
    <row r="155" spans="1:10" s="125" customFormat="1" hidden="1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</row>
    <row r="156" spans="1:10" s="125" customFormat="1" hidden="1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</row>
    <row r="157" spans="1:10" s="125" customFormat="1" hidden="1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</row>
    <row r="158" spans="1:10" s="125" customFormat="1" hidden="1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</row>
    <row r="159" spans="1:10" s="125" customFormat="1" hidden="1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</row>
    <row r="160" spans="1:10" s="125" customFormat="1" hidden="1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</row>
    <row r="161" spans="1:10" s="125" customFormat="1" hidden="1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</row>
    <row r="162" spans="1:10" s="125" customFormat="1" hidden="1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</row>
    <row r="163" spans="1:10" s="125" customFormat="1" hidden="1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</row>
    <row r="164" spans="1:10" s="125" customFormat="1" hidden="1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</row>
    <row r="165" spans="1:10" s="125" customFormat="1" hidden="1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</row>
    <row r="166" spans="1:10" s="125" customFormat="1" hidden="1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</row>
    <row r="167" spans="1:10" s="125" customFormat="1" hidden="1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</row>
    <row r="168" spans="1:10" s="125" customFormat="1" hidden="1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</row>
    <row r="169" spans="1:10" s="125" customFormat="1" hidden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</row>
    <row r="170" spans="1:10" s="125" customFormat="1" hidden="1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</row>
    <row r="171" spans="1:10" s="125" customFormat="1" hidden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</row>
    <row r="172" spans="1:10" s="125" customFormat="1" hidden="1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</row>
    <row r="173" spans="1:10" s="125" customFormat="1" hidden="1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</row>
    <row r="174" spans="1:10" s="125" customFormat="1" hidden="1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</row>
    <row r="175" spans="1:10" s="125" customFormat="1" hidden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</row>
    <row r="176" spans="1:10" s="125" customFormat="1" hidden="1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</row>
    <row r="177" spans="1:10" s="125" customFormat="1" hidden="1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</row>
    <row r="178" spans="1:10" s="125" customFormat="1" hidden="1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</row>
    <row r="179" spans="1:10" s="125" customFormat="1" hidden="1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</row>
    <row r="180" spans="1:10" s="125" customFormat="1" hidden="1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</row>
    <row r="181" spans="1:10" s="125" customFormat="1" hidden="1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</row>
    <row r="182" spans="1:10" s="125" customFormat="1" hidden="1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</row>
    <row r="183" spans="1:10" s="125" customFormat="1" hidden="1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</row>
    <row r="184" spans="1:10" s="125" customFormat="1" hidden="1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</row>
    <row r="185" spans="1:10" hidden="1"/>
    <row r="186" spans="1:10" hidden="1"/>
    <row r="187" spans="1:10" hidden="1"/>
    <row r="188" spans="1:10" hidden="1"/>
    <row r="189" spans="1:10" hidden="1"/>
    <row r="190" spans="1:10" hidden="1"/>
    <row r="191" spans="1:10" hidden="1"/>
    <row r="192" spans="1:10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</sheetData>
  <sheetProtection algorithmName="SHA-512" hashValue="pbdcklKF5L7pOabp6Vz73REHkrBQ6xV+yFuPVszxgK+HKu2eiAy5piLeKaXIarv2G5WO/hDerGA8wEMKGC7Qhw==" saltValue="kUA5qrEzEIqlSmHhO/fhcw==" spinCount="100000" sheet="1" objects="1" scenarios="1"/>
  <mergeCells count="36">
    <mergeCell ref="B23:C23"/>
    <mergeCell ref="E23:G23"/>
    <mergeCell ref="A22:J22"/>
    <mergeCell ref="A60:A65"/>
    <mergeCell ref="B50:C50"/>
    <mergeCell ref="E50:G50"/>
    <mergeCell ref="A31:J31"/>
    <mergeCell ref="A24:A29"/>
    <mergeCell ref="H59:J59"/>
    <mergeCell ref="B59:C59"/>
    <mergeCell ref="E59:G59"/>
    <mergeCell ref="A40:J40"/>
    <mergeCell ref="A2:J2"/>
    <mergeCell ref="A4:J4"/>
    <mergeCell ref="A13:J13"/>
    <mergeCell ref="H5:J5"/>
    <mergeCell ref="B14:C14"/>
    <mergeCell ref="E5:G5"/>
    <mergeCell ref="E14:G14"/>
    <mergeCell ref="B5:C5"/>
    <mergeCell ref="A15:A20"/>
    <mergeCell ref="A6:A11"/>
    <mergeCell ref="H14:J14"/>
    <mergeCell ref="H23:J23"/>
    <mergeCell ref="A58:J58"/>
    <mergeCell ref="B32:C32"/>
    <mergeCell ref="E32:G32"/>
    <mergeCell ref="B41:C41"/>
    <mergeCell ref="E41:G41"/>
    <mergeCell ref="A49:J49"/>
    <mergeCell ref="H32:J32"/>
    <mergeCell ref="H41:J41"/>
    <mergeCell ref="H50:J50"/>
    <mergeCell ref="A33:A38"/>
    <mergeCell ref="A51:A56"/>
    <mergeCell ref="A42:A47"/>
  </mergeCells>
  <phoneticPr fontId="14" type="noConversion"/>
  <dataValidations disablePrompts="1" count="1">
    <dataValidation type="list" allowBlank="1" showInputMessage="1" showErrorMessage="1" sqref="M71:M75 M83:M89 K71:K75 K83:K89">
      <formula1>#REF!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fitToHeight="2" orientation="portrait" horizontalDpi="4294967293" r:id="rId1"/>
  <headerFooter alignWithMargins="0"/>
  <rowBreaks count="1" manualBreakCount="1">
    <brk id="48" max="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82"/>
  <sheetViews>
    <sheetView showRowColHeaders="0" zoomScaleNormal="100" zoomScaleSheetLayoutView="100" workbookViewId="0">
      <selection activeCell="E8" sqref="E8"/>
    </sheetView>
  </sheetViews>
  <sheetFormatPr defaultColWidth="0" defaultRowHeight="0" customHeight="1" zeroHeight="1"/>
  <cols>
    <col min="1" max="3" width="7.85546875" style="4" customWidth="1"/>
    <col min="4" max="4" width="17.140625" style="4" customWidth="1"/>
    <col min="5" max="5" width="5" style="4" customWidth="1"/>
    <col min="6" max="6" width="2.7109375" style="4" customWidth="1"/>
    <col min="7" max="7" width="5" style="4" customWidth="1"/>
    <col min="8" max="8" width="17.140625" style="4" customWidth="1"/>
    <col min="9" max="9" width="9.140625" style="4" customWidth="1"/>
    <col min="10" max="13" width="9.140625" style="4" hidden="1" customWidth="1"/>
    <col min="14" max="14" width="3.7109375" style="4" customWidth="1"/>
    <col min="15" max="15" width="7.28515625" style="4" customWidth="1"/>
    <col min="16" max="16" width="20.85546875" style="4" customWidth="1"/>
    <col min="17" max="20" width="7" style="4" customWidth="1"/>
    <col min="21" max="21" width="9.140625" style="4" customWidth="1"/>
    <col min="22" max="22" width="4" style="4" customWidth="1"/>
    <col min="23" max="23" width="3.5703125" style="4" customWidth="1"/>
    <col min="24" max="24" width="22.85546875" style="4" customWidth="1"/>
    <col min="25" max="25" width="8.28515625" style="4" customWidth="1"/>
    <col min="26" max="26" width="0.140625" style="3" customWidth="1"/>
    <col min="27" max="45" width="0" style="4" hidden="1" customWidth="1"/>
    <col min="46" max="16384" width="7.7109375" style="4" hidden="1"/>
  </cols>
  <sheetData>
    <row r="1" spans="1:25" ht="20.25" customHeight="1">
      <c r="A1" s="292" t="s">
        <v>74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</row>
    <row r="2" spans="1:25" ht="20.25" customHeigh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</row>
    <row r="3" spans="1:25" ht="20.25" customHeight="1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</row>
    <row r="4" spans="1:25" ht="20.25" customHeight="1" thickBot="1">
      <c r="A4" s="296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</row>
    <row r="5" spans="1:25" ht="20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0.25" customHeight="1" thickBot="1">
      <c r="A6" s="281" t="s">
        <v>13</v>
      </c>
      <c r="B6" s="282"/>
      <c r="C6" s="282"/>
      <c r="D6" s="282"/>
      <c r="E6" s="282"/>
      <c r="F6" s="282"/>
      <c r="G6" s="282"/>
      <c r="H6" s="282"/>
      <c r="I6" s="167"/>
      <c r="J6" s="167"/>
      <c r="K6" s="167"/>
      <c r="L6" s="167"/>
      <c r="M6" s="16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0.25" customHeight="1" thickBot="1">
      <c r="A7" s="169" t="s">
        <v>0</v>
      </c>
      <c r="B7" s="168" t="s">
        <v>18</v>
      </c>
      <c r="C7" s="38" t="s">
        <v>16</v>
      </c>
      <c r="D7" s="298" t="str">
        <f>P8</f>
        <v>Grupo 1</v>
      </c>
      <c r="E7" s="299"/>
      <c r="F7" s="299"/>
      <c r="G7" s="299"/>
      <c r="H7" s="300"/>
      <c r="I7" s="167"/>
      <c r="J7" s="167" t="s">
        <v>17</v>
      </c>
      <c r="K7" s="167" t="s">
        <v>58</v>
      </c>
      <c r="L7" s="167" t="s">
        <v>59</v>
      </c>
      <c r="M7" s="167" t="s">
        <v>59</v>
      </c>
      <c r="N7" s="167"/>
      <c r="O7" s="167"/>
      <c r="P7" s="167"/>
      <c r="Q7" s="167"/>
      <c r="R7" s="167"/>
      <c r="S7" s="167"/>
      <c r="T7" s="167"/>
      <c r="U7" s="5"/>
      <c r="V7" s="5"/>
      <c r="W7" s="5"/>
      <c r="X7" s="41" t="s">
        <v>14</v>
      </c>
      <c r="Y7" s="99" t="s">
        <v>1</v>
      </c>
    </row>
    <row r="8" spans="1:25" ht="20.25" customHeight="1" thickBot="1">
      <c r="A8" s="64">
        <v>1</v>
      </c>
      <c r="B8" s="160">
        <v>0.62916666666666665</v>
      </c>
      <c r="C8" s="65">
        <v>6</v>
      </c>
      <c r="D8" s="77" t="str">
        <f>IF(P9="","",P9)</f>
        <v>EP Agric. Des. Rural Vagos</v>
      </c>
      <c r="E8" s="100"/>
      <c r="F8" s="83" t="s">
        <v>5</v>
      </c>
      <c r="G8" s="103"/>
      <c r="H8" s="80" t="str">
        <f>IF(P10="","",P10)</f>
        <v>AE Vagos</v>
      </c>
      <c r="I8" s="167"/>
      <c r="J8" s="167" t="str">
        <f>IF(E8&gt;G8,D8,IF(G8&gt;E8,H8,""))</f>
        <v/>
      </c>
      <c r="K8" s="167" t="str">
        <f>IF(E8&lt;G8,D8,IF(G8&lt;E8,H8,""))</f>
        <v/>
      </c>
      <c r="L8" s="167" t="str">
        <f>IF(AND(E8&lt;&gt;"",G8&lt;&gt;"",E8=G8),D8,"")</f>
        <v/>
      </c>
      <c r="M8" s="167" t="str">
        <f>IF(AND(E8&lt;&gt;"",G8&lt;&gt;"",E8=G8),H8,"")</f>
        <v/>
      </c>
      <c r="N8" s="167"/>
      <c r="O8" s="72" t="s">
        <v>19</v>
      </c>
      <c r="P8" s="73" t="s">
        <v>40</v>
      </c>
      <c r="Q8" s="6" t="s">
        <v>1</v>
      </c>
      <c r="R8" s="6" t="s">
        <v>2</v>
      </c>
      <c r="S8" s="6" t="s">
        <v>3</v>
      </c>
      <c r="T8" s="6" t="s">
        <v>4</v>
      </c>
      <c r="U8" s="5"/>
      <c r="V8" s="301" t="s">
        <v>15</v>
      </c>
      <c r="W8" s="74" t="s">
        <v>8</v>
      </c>
      <c r="X8" s="93" t="str">
        <f>IF(COUNTIF(O9:O13,1)=0,"",VLOOKUP(1,O9:Q13,2,FALSE))</f>
        <v/>
      </c>
      <c r="Y8" s="87" t="str">
        <f>IF(COUNTIF(O9:O13,1)=0,"",VLOOKUP(1,O9:Q13,3,FALSE))</f>
        <v/>
      </c>
    </row>
    <row r="9" spans="1:25" ht="20.25" customHeight="1" thickBot="1">
      <c r="A9" s="66">
        <v>2</v>
      </c>
      <c r="B9" s="161">
        <v>0.65416666666666667</v>
      </c>
      <c r="C9" s="67">
        <v>6</v>
      </c>
      <c r="D9" s="78" t="str">
        <f>IF(O14=2,P10,IF(O14=3,P9,IF(O14=4,P11,IF(O14=5,P11,""))))</f>
        <v>AE Vagos</v>
      </c>
      <c r="E9" s="101"/>
      <c r="F9" s="84" t="s">
        <v>5</v>
      </c>
      <c r="G9" s="104"/>
      <c r="H9" s="81" t="str">
        <f>IF(O14=2,P9,IF(O14=3,P11,IF(O14=4,P12,IF(O14=5,P13,""))))</f>
        <v>EP Agric. Des. Rural Vagos</v>
      </c>
      <c r="I9" s="20"/>
      <c r="J9" s="167" t="str">
        <f t="shared" ref="J9:J17" si="0">IF(E9&gt;G9,D9,IF(G9&gt;E9,H9,""))</f>
        <v/>
      </c>
      <c r="K9" s="167" t="str">
        <f t="shared" ref="K9:K17" si="1">IF(E9&lt;G9,D9,IF(G9&lt;E9,H9,""))</f>
        <v/>
      </c>
      <c r="L9" s="167" t="str">
        <f t="shared" ref="L9:L17" si="2">IF(AND(E9&lt;&gt;"",G9&lt;&gt;"",E9=G9),D9,"")</f>
        <v/>
      </c>
      <c r="M9" s="167" t="str">
        <f t="shared" ref="M9:M17" si="3">IF(AND(E9&lt;&gt;"",G9&lt;&gt;"",E9=G9),H9,"")</f>
        <v/>
      </c>
      <c r="N9" s="303" t="s">
        <v>6</v>
      </c>
      <c r="O9" s="109"/>
      <c r="P9" s="243" t="s">
        <v>96</v>
      </c>
      <c r="Q9" s="86">
        <f>IF(P9="","",3*COUNTIF(J8:J17,P9)+2*COUNTIF(L8:L17,P9)+2*COUNTIF(M8:M17,P9)+COUNTIF(K8:K17,P9))</f>
        <v>0</v>
      </c>
      <c r="R9" s="87">
        <f>IF(P9="","",S9-T9)</f>
        <v>0</v>
      </c>
      <c r="S9" s="87">
        <f>IF(P9="","",SUMIF(D8:D17,P9,E8:E17)+SUMIF(H8:H17,P9,G8:G17))</f>
        <v>0</v>
      </c>
      <c r="T9" s="87">
        <f>IF(P9="","",SUMIF(D8:D17,P9,G8:G17)+SUMIF(H8:H17,P9,E8:E17))</f>
        <v>0</v>
      </c>
      <c r="U9" s="5"/>
      <c r="V9" s="288"/>
      <c r="W9" s="75" t="s">
        <v>9</v>
      </c>
      <c r="X9" s="7" t="str">
        <f>IF(COUNTIF(O9:O13,2)=0,"",VLOOKUP(2,O9:Q13,2,FALSE))</f>
        <v/>
      </c>
      <c r="Y9" s="90" t="str">
        <f>IF(COUNTIF(O9:O13,2)=0,"",VLOOKUP(2,O9:Q13,3,FALSE))</f>
        <v/>
      </c>
    </row>
    <row r="10" spans="1:25" ht="20.25" customHeight="1">
      <c r="A10" s="68"/>
      <c r="B10" s="162"/>
      <c r="C10" s="69"/>
      <c r="D10" s="79" t="str">
        <f>IF(O14=3,P10,IF(O14=4,P9,IF(O14=5,P9,"")))</f>
        <v/>
      </c>
      <c r="E10" s="102"/>
      <c r="F10" s="85" t="s">
        <v>5</v>
      </c>
      <c r="G10" s="105"/>
      <c r="H10" s="82" t="str">
        <f>IF(O14=3,P11,IF(O14=4,P11,IF(O14=5,P11,"")))</f>
        <v/>
      </c>
      <c r="I10" s="167"/>
      <c r="J10" s="167" t="str">
        <f t="shared" si="0"/>
        <v/>
      </c>
      <c r="K10" s="167" t="str">
        <f t="shared" si="1"/>
        <v/>
      </c>
      <c r="L10" s="167" t="str">
        <f t="shared" si="2"/>
        <v/>
      </c>
      <c r="M10" s="167" t="str">
        <f t="shared" si="3"/>
        <v/>
      </c>
      <c r="N10" s="289"/>
      <c r="O10" s="110"/>
      <c r="P10" s="244" t="s">
        <v>80</v>
      </c>
      <c r="Q10" s="88">
        <f>IF(P10="","",3*COUNTIF(J8:J17,P10)+2*COUNTIF(L8:L17,P10)+2*COUNTIF(M8:M17,P10)+COUNTIF(K8:K17,P10))</f>
        <v>0</v>
      </c>
      <c r="R10" s="89">
        <f>IF(P10="","",S10-T10)</f>
        <v>0</v>
      </c>
      <c r="S10" s="89">
        <f>IF(P10="","",SUMIF(D8:D17,P10,E8:E17)+SUMIF(H8:H17,P10,G8:G17))</f>
        <v>0</v>
      </c>
      <c r="T10" s="89">
        <f>IF(P10="","",SUMIF(D8:D17,P10,G8:G17)+SUMIF(H8:H17,P10,E8:E17))</f>
        <v>0</v>
      </c>
      <c r="U10" s="5"/>
      <c r="V10" s="288"/>
      <c r="W10" s="75" t="s">
        <v>10</v>
      </c>
      <c r="X10" s="7" t="str">
        <f>IF(COUNTIF(O9:O13,3)=0,"",VLOOKUP(3,O9:Q13,2,FALSE))</f>
        <v/>
      </c>
      <c r="Y10" s="90" t="str">
        <f>IF(COUNTIF(O9:O13,3)=0,"",VLOOKUP(3,O9:Q13,3,FALSE))</f>
        <v/>
      </c>
    </row>
    <row r="11" spans="1:25" ht="20.25" customHeight="1" thickBot="1">
      <c r="A11" s="66"/>
      <c r="B11" s="161"/>
      <c r="C11" s="67"/>
      <c r="D11" s="78" t="str">
        <f>IF(O14=3,"",IF(O14=4,P12,IF(O14=5,P13,"")))</f>
        <v/>
      </c>
      <c r="E11" s="101"/>
      <c r="F11" s="84" t="s">
        <v>5</v>
      </c>
      <c r="G11" s="104"/>
      <c r="H11" s="81" t="str">
        <f>IF(O14=3,"",IF(O14=4,P10,IF(O14=5,P12,"")))</f>
        <v/>
      </c>
      <c r="I11" s="167"/>
      <c r="J11" s="167" t="str">
        <f t="shared" si="0"/>
        <v/>
      </c>
      <c r="K11" s="167" t="str">
        <f t="shared" si="1"/>
        <v/>
      </c>
      <c r="L11" s="167" t="str">
        <f t="shared" si="2"/>
        <v/>
      </c>
      <c r="M11" s="167" t="str">
        <f t="shared" si="3"/>
        <v/>
      </c>
      <c r="N11" s="289"/>
      <c r="O11" s="110"/>
      <c r="P11" s="245"/>
      <c r="Q11" s="88" t="str">
        <f>IF(P11="","",3*COUNTIF(J8:J17,P11)+2*COUNTIF(L8:L17,P11)+2*COUNTIF(M8:M17,P11)+COUNTIF(K8:K17,P11))</f>
        <v/>
      </c>
      <c r="R11" s="89" t="str">
        <f>IF(P11="","",S11-T11)</f>
        <v/>
      </c>
      <c r="S11" s="90" t="str">
        <f>IF(P11="","",SUMIF(D8:D17,P11,E8:E17)+SUMIF(H8:H17,P11,G8:G17))</f>
        <v/>
      </c>
      <c r="T11" s="90" t="str">
        <f>IF(P11="","",SUMIF(D8:D17,P11,G8:G17)+SUMIF(H8:H17,P11,E8:E17))</f>
        <v/>
      </c>
      <c r="U11" s="5"/>
      <c r="V11" s="288"/>
      <c r="W11" s="75" t="s">
        <v>11</v>
      </c>
      <c r="X11" s="7" t="str">
        <f>IF(COUNTIF(O9:O13,4)=0,"",VLOOKUP(4,O9:Q13,2,FALSE))</f>
        <v/>
      </c>
      <c r="Y11" s="90" t="str">
        <f>IF(COUNTIF(O9:O13,4)=0,"",VLOOKUP(4,O9:Q13,3,FALSE))</f>
        <v/>
      </c>
    </row>
    <row r="12" spans="1:25" ht="20.25" customHeight="1" thickBot="1">
      <c r="A12" s="68"/>
      <c r="B12" s="162"/>
      <c r="C12" s="69"/>
      <c r="D12" s="79" t="str">
        <f>IF(O14=3,"",IF(O14=4,P12,IF(O14=5,P12,"")))</f>
        <v/>
      </c>
      <c r="E12" s="102"/>
      <c r="F12" s="85" t="s">
        <v>5</v>
      </c>
      <c r="G12" s="105"/>
      <c r="H12" s="82" t="str">
        <f>IF(O14=3,"",IF(O14=4,P9,IF(O14=5,P9,"")))</f>
        <v/>
      </c>
      <c r="I12" s="167"/>
      <c r="J12" s="167" t="str">
        <f t="shared" si="0"/>
        <v/>
      </c>
      <c r="K12" s="167" t="str">
        <f t="shared" si="1"/>
        <v/>
      </c>
      <c r="L12" s="167" t="str">
        <f t="shared" si="2"/>
        <v/>
      </c>
      <c r="M12" s="167" t="str">
        <f t="shared" si="3"/>
        <v/>
      </c>
      <c r="N12" s="289"/>
      <c r="O12" s="110"/>
      <c r="P12" s="246"/>
      <c r="Q12" s="88" t="str">
        <f>IF(P12="","",3*COUNTIF(J8:J17,P12)+2*COUNTIF(L8:L17,P12)+2*COUNTIF(M8:M17,P12)+COUNTIF(K8:K17,P12))</f>
        <v/>
      </c>
      <c r="R12" s="89" t="str">
        <f>IF(P12="","",S12-T12)</f>
        <v/>
      </c>
      <c r="S12" s="90" t="str">
        <f>IF(P12="","",SUMIF(D8:D17,P12,E8:E17)+SUMIF(H8:H17,P12,G8:G17))</f>
        <v/>
      </c>
      <c r="T12" s="90" t="str">
        <f>IF(P12="","",SUMIF(D8:D17,P12,G8:G17)+SUMIF(H8:H17,P12,E8:E17))</f>
        <v/>
      </c>
      <c r="U12" s="5"/>
      <c r="V12" s="302"/>
      <c r="W12" s="76" t="s">
        <v>12</v>
      </c>
      <c r="X12" s="94" t="str">
        <f>IF(COUNTIF(O9:O13,5)=0,"",VLOOKUP(5,O9:Q13,2,FALSE))</f>
        <v/>
      </c>
      <c r="Y12" s="91" t="str">
        <f>IF(COUNTIF(O9:O13,5)=0,"",VLOOKUP(5,O9:Q13,3,FALSE))</f>
        <v/>
      </c>
    </row>
    <row r="13" spans="1:25" ht="20.25" customHeight="1" thickBot="1">
      <c r="A13" s="66"/>
      <c r="B13" s="161"/>
      <c r="C13" s="67"/>
      <c r="D13" s="78" t="str">
        <f>IF(O14=3,"",IF(O14=4,P11,IF(O14=5,P11,"")))</f>
        <v/>
      </c>
      <c r="E13" s="101"/>
      <c r="F13" s="84" t="s">
        <v>5</v>
      </c>
      <c r="G13" s="104"/>
      <c r="H13" s="81" t="str">
        <f>IF(O14=3,"",IF(O14=4,P10,IF(O14=5,P10,"")))</f>
        <v/>
      </c>
      <c r="I13" s="167"/>
      <c r="J13" s="167" t="str">
        <f t="shared" si="0"/>
        <v/>
      </c>
      <c r="K13" s="167" t="str">
        <f t="shared" si="1"/>
        <v/>
      </c>
      <c r="L13" s="167" t="str">
        <f t="shared" si="2"/>
        <v/>
      </c>
      <c r="M13" s="167" t="str">
        <f t="shared" si="3"/>
        <v/>
      </c>
      <c r="N13" s="304"/>
      <c r="O13" s="111"/>
      <c r="P13" s="247"/>
      <c r="Q13" s="88" t="str">
        <f>IF(P13="","",3*COUNTIF(J8:J17,P13)+2*COUNTIF(L8:L17,P13)+2*COUNTIF(M8:M17,P13)+COUNTIF(K8:K17,P13))</f>
        <v/>
      </c>
      <c r="R13" s="89" t="str">
        <f>IF(P13="","",S13-T13)</f>
        <v/>
      </c>
      <c r="S13" s="90" t="str">
        <f>IF(P13="","",SUMIF(D8:D17,P13,E8:E17)+SUMIF(H8:H17,P13,G8:G17))</f>
        <v/>
      </c>
      <c r="T13" s="90" t="str">
        <f>IF(P13="","",SUMIF(D8:D17,P13,G8:G17)+SUMIF(H8:H17,P13,E8:E17))</f>
        <v/>
      </c>
      <c r="U13" s="5"/>
      <c r="V13" s="5"/>
      <c r="W13" s="5"/>
      <c r="X13" s="5"/>
      <c r="Y13" s="5"/>
    </row>
    <row r="14" spans="1:25" ht="20.25" customHeight="1" thickBot="1">
      <c r="A14" s="68"/>
      <c r="B14" s="162"/>
      <c r="C14" s="69"/>
      <c r="D14" s="79" t="str">
        <f>IF(O14=3,"",IF(O14=4,"",IF(O14=5,P9,"")))</f>
        <v/>
      </c>
      <c r="E14" s="102"/>
      <c r="F14" s="85" t="s">
        <v>5</v>
      </c>
      <c r="G14" s="105"/>
      <c r="H14" s="82" t="str">
        <f>IF(O14=3,"",IF(O14=4,"",IF(O14=5,P13,"")))</f>
        <v/>
      </c>
      <c r="I14" s="167"/>
      <c r="J14" s="167" t="str">
        <f t="shared" si="0"/>
        <v/>
      </c>
      <c r="K14" s="167" t="str">
        <f t="shared" si="1"/>
        <v/>
      </c>
      <c r="L14" s="167" t="str">
        <f t="shared" si="2"/>
        <v/>
      </c>
      <c r="M14" s="167" t="str">
        <f t="shared" si="3"/>
        <v/>
      </c>
      <c r="N14" s="167"/>
      <c r="O14" s="54">
        <f>5-COUNTIF(P9:P13,"")</f>
        <v>2</v>
      </c>
      <c r="P14" s="168" t="s">
        <v>7</v>
      </c>
      <c r="Q14" s="92">
        <f>SUM(Q9:Q13)</f>
        <v>0</v>
      </c>
      <c r="R14" s="92">
        <f>SUM(R9:R13)</f>
        <v>0</v>
      </c>
      <c r="S14" s="92">
        <f>SUM(S9:S13)</f>
        <v>0</v>
      </c>
      <c r="T14" s="92">
        <f>SUM(T9:T13)</f>
        <v>0</v>
      </c>
      <c r="U14" s="5"/>
      <c r="V14" s="5"/>
      <c r="W14" s="5"/>
      <c r="X14" s="5"/>
      <c r="Y14" s="5"/>
    </row>
    <row r="15" spans="1:25" ht="20.25" customHeight="1" thickBot="1">
      <c r="A15" s="70"/>
      <c r="B15" s="163"/>
      <c r="C15" s="71"/>
      <c r="D15" s="78" t="str">
        <f>IF(O14=3,"",IF(O14=4,"",IF(O14=5,P10,"")))</f>
        <v/>
      </c>
      <c r="E15" s="101"/>
      <c r="F15" s="84" t="s">
        <v>5</v>
      </c>
      <c r="G15" s="104"/>
      <c r="H15" s="81" t="str">
        <f>IF(O14=3,"",IF(O14=4,"",IF(O14=5,P12,"")))</f>
        <v/>
      </c>
      <c r="I15" s="167"/>
      <c r="J15" s="167" t="str">
        <f t="shared" si="0"/>
        <v/>
      </c>
      <c r="K15" s="167" t="str">
        <f t="shared" si="1"/>
        <v/>
      </c>
      <c r="L15" s="167" t="str">
        <f t="shared" si="2"/>
        <v/>
      </c>
      <c r="M15" s="167" t="str">
        <f t="shared" si="3"/>
        <v/>
      </c>
      <c r="N15" s="5"/>
      <c r="O15" s="5"/>
      <c r="P15" s="5"/>
      <c r="Q15" s="5"/>
      <c r="R15" s="167"/>
      <c r="S15" s="167"/>
      <c r="T15" s="167"/>
      <c r="U15" s="5"/>
      <c r="V15" s="5"/>
      <c r="W15" s="5"/>
      <c r="X15" s="5"/>
      <c r="Y15" s="5"/>
    </row>
    <row r="16" spans="1:25" ht="20.25" customHeight="1">
      <c r="A16" s="68"/>
      <c r="B16" s="162"/>
      <c r="C16" s="69"/>
      <c r="D16" s="79" t="str">
        <f>IF(O14=3,"",IF(O14=4,"",IF(O14=5,P13,"")))</f>
        <v/>
      </c>
      <c r="E16" s="102"/>
      <c r="F16" s="85" t="s">
        <v>5</v>
      </c>
      <c r="G16" s="105"/>
      <c r="H16" s="82" t="str">
        <f>IF(O14=3,"",IF(O14=4,"",IF(O14=5,P10,"")))</f>
        <v/>
      </c>
      <c r="I16" s="5"/>
      <c r="J16" s="167" t="str">
        <f t="shared" si="0"/>
        <v/>
      </c>
      <c r="K16" s="167" t="str">
        <f t="shared" si="1"/>
        <v/>
      </c>
      <c r="L16" s="167" t="str">
        <f t="shared" si="2"/>
        <v/>
      </c>
      <c r="M16" s="167" t="str">
        <f t="shared" si="3"/>
        <v/>
      </c>
      <c r="N16" s="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20.25" customHeight="1" thickBot="1">
      <c r="A17" s="66"/>
      <c r="B17" s="161"/>
      <c r="C17" s="67"/>
      <c r="D17" s="78" t="str">
        <f>IF(O14=3,"",IF(O14=4,"",IF(O14=5,P12,"")))</f>
        <v/>
      </c>
      <c r="E17" s="101"/>
      <c r="F17" s="84" t="s">
        <v>5</v>
      </c>
      <c r="G17" s="104"/>
      <c r="H17" s="81" t="str">
        <f>IF(O14=3,"",IF(O14=4,"",IF(O14=5,P11,"")))</f>
        <v/>
      </c>
      <c r="I17" s="5"/>
      <c r="J17" s="167" t="str">
        <f t="shared" si="0"/>
        <v/>
      </c>
      <c r="K17" s="167" t="str">
        <f t="shared" si="1"/>
        <v/>
      </c>
      <c r="L17" s="167" t="str">
        <f t="shared" si="2"/>
        <v/>
      </c>
      <c r="M17" s="167" t="str">
        <f t="shared" si="3"/>
        <v/>
      </c>
      <c r="N17" s="5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0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88"/>
      <c r="S18" s="188"/>
      <c r="T18" s="188"/>
      <c r="U18" s="5"/>
      <c r="V18" s="5"/>
      <c r="W18" s="5"/>
      <c r="X18" s="5"/>
      <c r="Y18" s="5"/>
    </row>
    <row r="19" spans="1:25" ht="20.25" hidden="1" customHeight="1">
      <c r="A19" s="189"/>
      <c r="B19" s="189"/>
      <c r="C19" s="189"/>
      <c r="D19" s="189"/>
      <c r="E19" s="189"/>
      <c r="F19" s="189"/>
      <c r="G19" s="189"/>
      <c r="H19" s="189"/>
      <c r="I19" s="98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5"/>
      <c r="W19" s="5"/>
      <c r="X19" s="5"/>
      <c r="Y19" s="5"/>
    </row>
    <row r="20" spans="1:25" ht="20.25" hidden="1" customHeight="1" thickBot="1">
      <c r="A20" s="282" t="s">
        <v>13</v>
      </c>
      <c r="B20" s="282"/>
      <c r="C20" s="282"/>
      <c r="D20" s="282"/>
      <c r="E20" s="282"/>
      <c r="F20" s="282"/>
      <c r="G20" s="282"/>
      <c r="H20" s="282"/>
      <c r="I20" s="181"/>
      <c r="J20" s="181"/>
      <c r="K20" s="181"/>
      <c r="L20" s="181"/>
      <c r="M20" s="18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0.25" hidden="1" customHeight="1" thickBot="1">
      <c r="A21" s="190" t="s">
        <v>0</v>
      </c>
      <c r="B21" s="191" t="s">
        <v>18</v>
      </c>
      <c r="C21" s="192" t="s">
        <v>16</v>
      </c>
      <c r="D21" s="285" t="str">
        <f>P22</f>
        <v>Grupo 2</v>
      </c>
      <c r="E21" s="286"/>
      <c r="F21" s="286"/>
      <c r="G21" s="286"/>
      <c r="H21" s="287"/>
      <c r="I21" s="181"/>
      <c r="J21" s="181" t="s">
        <v>17</v>
      </c>
      <c r="K21" s="181" t="s">
        <v>58</v>
      </c>
      <c r="L21" s="181" t="s">
        <v>59</v>
      </c>
      <c r="M21" s="181" t="s">
        <v>59</v>
      </c>
      <c r="N21" s="181"/>
      <c r="O21" s="181"/>
      <c r="P21" s="181"/>
      <c r="Q21" s="181"/>
      <c r="R21" s="181"/>
      <c r="S21" s="181"/>
      <c r="T21" s="181"/>
      <c r="U21" s="5"/>
      <c r="V21" s="5"/>
      <c r="W21" s="5"/>
      <c r="X21" s="193" t="s">
        <v>14</v>
      </c>
      <c r="Y21" s="194" t="s">
        <v>1</v>
      </c>
    </row>
    <row r="22" spans="1:25" ht="20.25" hidden="1" customHeight="1" thickBot="1">
      <c r="A22" s="195"/>
      <c r="B22" s="196"/>
      <c r="C22" s="197"/>
      <c r="D22" s="198" t="str">
        <f>IF(P23="","",P23)</f>
        <v/>
      </c>
      <c r="E22" s="199"/>
      <c r="F22" s="200" t="s">
        <v>5</v>
      </c>
      <c r="G22" s="201"/>
      <c r="H22" s="202" t="str">
        <f>IF(P24="","",P24)</f>
        <v/>
      </c>
      <c r="I22" s="181"/>
      <c r="J22" s="181" t="str">
        <f>IF(E22&gt;G22,D22,IF(G22&gt;E22,H22,""))</f>
        <v/>
      </c>
      <c r="K22" s="181" t="str">
        <f>IF(E22&lt;G22,D22,IF(G22&lt;E22,H22,""))</f>
        <v/>
      </c>
      <c r="L22" s="181" t="str">
        <f>IF(AND(E22&lt;&gt;"",G22&lt;&gt;"",E22=G22),D22,"")</f>
        <v/>
      </c>
      <c r="M22" s="181" t="str">
        <f>IF(AND(E22&lt;&gt;"",G22&lt;&gt;"",E22=G22),H22,"")</f>
        <v/>
      </c>
      <c r="N22" s="10"/>
      <c r="O22" s="203" t="s">
        <v>19</v>
      </c>
      <c r="P22" s="191" t="s">
        <v>41</v>
      </c>
      <c r="Q22" s="192" t="s">
        <v>1</v>
      </c>
      <c r="R22" s="192" t="s">
        <v>2</v>
      </c>
      <c r="S22" s="192" t="s">
        <v>3</v>
      </c>
      <c r="T22" s="192" t="s">
        <v>4</v>
      </c>
      <c r="U22" s="5"/>
      <c r="V22" s="288" t="s">
        <v>15</v>
      </c>
      <c r="W22" s="192" t="s">
        <v>8</v>
      </c>
      <c r="X22" s="204" t="str">
        <f>IF(COUNTIF(O23:O27,1)=0,"",VLOOKUP(1,O23:Q27,2,FALSE))</f>
        <v/>
      </c>
      <c r="Y22" s="205" t="str">
        <f>IF(COUNTIF(O23:O27,1)=0,"",VLOOKUP(1,O23:Q27,3,FALSE))</f>
        <v/>
      </c>
    </row>
    <row r="23" spans="1:25" ht="20.25" hidden="1" customHeight="1" thickBot="1">
      <c r="A23" s="195"/>
      <c r="B23" s="196"/>
      <c r="C23" s="197"/>
      <c r="D23" s="198" t="str">
        <f>IF(O28=2,P24,IF(O28=3,P23,IF(O28=4,P25,IF(O28=5,P25,""))))</f>
        <v/>
      </c>
      <c r="E23" s="199"/>
      <c r="F23" s="200" t="s">
        <v>5</v>
      </c>
      <c r="G23" s="201"/>
      <c r="H23" s="202" t="str">
        <f>IF(O28=2,P23,IF(O28=3,P25,IF(O28=4,P26,IF(O28=5,P27,""))))</f>
        <v/>
      </c>
      <c r="I23" s="20"/>
      <c r="J23" s="181" t="str">
        <f t="shared" ref="J23:J31" si="4">IF(E23&gt;G23,D23,IF(G23&gt;E23,H23,""))</f>
        <v/>
      </c>
      <c r="K23" s="181" t="str">
        <f t="shared" ref="K23:K31" si="5">IF(E23&lt;G23,D23,IF(G23&lt;E23,H23,""))</f>
        <v/>
      </c>
      <c r="L23" s="181" t="str">
        <f t="shared" ref="L23:L31" si="6">IF(AND(E23&lt;&gt;"",G23&lt;&gt;"",E23=G23),D23,"")</f>
        <v/>
      </c>
      <c r="M23" s="181" t="str">
        <f t="shared" ref="M23:M31" si="7">IF(AND(E23&lt;&gt;"",G23&lt;&gt;"",E23=G23),H23,"")</f>
        <v/>
      </c>
      <c r="N23" s="289" t="s">
        <v>6</v>
      </c>
      <c r="O23" s="206"/>
      <c r="P23" s="207"/>
      <c r="Q23" s="208" t="str">
        <f>IF(P23="","",3*COUNTIF(J22:J31,P23)+2*COUNTIF(L22:L31,P23)+2*COUNTIF(M22:M31,P23)+COUNTIF(K22:K31,P23))</f>
        <v/>
      </c>
      <c r="R23" s="205" t="str">
        <f>IF(P23="","",S23-T23)</f>
        <v/>
      </c>
      <c r="S23" s="205" t="str">
        <f>IF(P23="","",SUMIF(D22:D31,P23,E22:E31)+SUMIF(H22:H31,P23,G22:G31))</f>
        <v/>
      </c>
      <c r="T23" s="205" t="str">
        <f>IF(P23="","",SUMIF(D22:D31,P23,G22:G31)+SUMIF(H22:H31,P23,E22:E31))</f>
        <v/>
      </c>
      <c r="U23" s="5"/>
      <c r="V23" s="288"/>
      <c r="W23" s="192" t="s">
        <v>9</v>
      </c>
      <c r="X23" s="204" t="str">
        <f>IF(COUNTIF(O23:O27,2)=0,"",VLOOKUP(2,O23:Q27,2,FALSE))</f>
        <v/>
      </c>
      <c r="Y23" s="205" t="str">
        <f>IF(COUNTIF(O23:O27,2)=0,"",VLOOKUP(2,O23:Q27,3,FALSE))</f>
        <v/>
      </c>
    </row>
    <row r="24" spans="1:25" ht="20.25" hidden="1" customHeight="1">
      <c r="A24" s="195"/>
      <c r="B24" s="196"/>
      <c r="C24" s="197"/>
      <c r="D24" s="198" t="str">
        <f>IF(O28=3,P24,IF(O28=4,P23,IF(O28=5,P23,"")))</f>
        <v/>
      </c>
      <c r="E24" s="199"/>
      <c r="F24" s="200" t="s">
        <v>5</v>
      </c>
      <c r="G24" s="201"/>
      <c r="H24" s="202" t="str">
        <f>IF(O28=3,P25,IF(O28=4,P25,IF(O28=5,P25,"")))</f>
        <v/>
      </c>
      <c r="I24" s="181"/>
      <c r="J24" s="181" t="str">
        <f t="shared" si="4"/>
        <v/>
      </c>
      <c r="K24" s="181" t="str">
        <f t="shared" si="5"/>
        <v/>
      </c>
      <c r="L24" s="181" t="str">
        <f t="shared" si="6"/>
        <v/>
      </c>
      <c r="M24" s="181" t="str">
        <f t="shared" si="7"/>
        <v/>
      </c>
      <c r="N24" s="289"/>
      <c r="O24" s="206"/>
      <c r="P24" s="207"/>
      <c r="Q24" s="208" t="str">
        <f>IF(P24="","",3*COUNTIF(J22:J31,P24)+2*COUNTIF(L22:L31,P24)+2*COUNTIF(M22:M31,P24)+COUNTIF(K22:K31,P24))</f>
        <v/>
      </c>
      <c r="R24" s="205" t="str">
        <f>IF(P24="","",S24-T24)</f>
        <v/>
      </c>
      <c r="S24" s="205" t="str">
        <f>IF(P24="","",SUMIF(D22:D31,P24,E22:E31)+SUMIF(H22:H31,P24,G22:G31))</f>
        <v/>
      </c>
      <c r="T24" s="205" t="str">
        <f>IF(P24="","",SUMIF(D22:D31,P24,G22:G31)+SUMIF(H22:H31,P24,E22:E31))</f>
        <v/>
      </c>
      <c r="U24" s="5"/>
      <c r="V24" s="288"/>
      <c r="W24" s="192" t="s">
        <v>10</v>
      </c>
      <c r="X24" s="204" t="str">
        <f>IF(COUNTIF(O23:O27,3)=0,"",VLOOKUP(3,O23:Q27,2,FALSE))</f>
        <v/>
      </c>
      <c r="Y24" s="205" t="str">
        <f>IF(COUNTIF(O23:O27,3)=0,"",VLOOKUP(3,O23:Q27,3,FALSE))</f>
        <v/>
      </c>
    </row>
    <row r="25" spans="1:25" ht="20.25" hidden="1" customHeight="1" thickBot="1">
      <c r="A25" s="195"/>
      <c r="B25" s="196"/>
      <c r="C25" s="197"/>
      <c r="D25" s="198" t="str">
        <f>IF(O28=3,"",IF(O28=4,P26,IF(O28=5,P27,"")))</f>
        <v/>
      </c>
      <c r="E25" s="199"/>
      <c r="F25" s="200" t="s">
        <v>5</v>
      </c>
      <c r="G25" s="201"/>
      <c r="H25" s="202" t="str">
        <f>IF(O28=3,"",IF(O28=4,P24,IF(O28=5,P26,"")))</f>
        <v/>
      </c>
      <c r="I25" s="181"/>
      <c r="J25" s="181" t="str">
        <f t="shared" si="4"/>
        <v/>
      </c>
      <c r="K25" s="181" t="str">
        <f t="shared" si="5"/>
        <v/>
      </c>
      <c r="L25" s="181" t="str">
        <f t="shared" si="6"/>
        <v/>
      </c>
      <c r="M25" s="181" t="str">
        <f t="shared" si="7"/>
        <v/>
      </c>
      <c r="N25" s="289"/>
      <c r="O25" s="206"/>
      <c r="P25" s="207"/>
      <c r="Q25" s="208" t="str">
        <f>IF(P25="","",3*COUNTIF(J22:J31,P25)+2*COUNTIF(L22:L31,P25)+2*COUNTIF(M22:M31,P25)+COUNTIF(K22:K31,P25))</f>
        <v/>
      </c>
      <c r="R25" s="205" t="str">
        <f>IF(P25="","",S25-T25)</f>
        <v/>
      </c>
      <c r="S25" s="205" t="str">
        <f>IF(P25="","",SUMIF(D22:D31,P25,E22:E31)+SUMIF(H22:H31,P25,G22:G31))</f>
        <v/>
      </c>
      <c r="T25" s="205" t="str">
        <f>IF(P25="","",SUMIF(D22:D31,P25,G22:G31)+SUMIF(H22:H31,P25,E22:E31))</f>
        <v/>
      </c>
      <c r="U25" s="5"/>
      <c r="V25" s="288"/>
      <c r="W25" s="192" t="s">
        <v>11</v>
      </c>
      <c r="X25" s="204" t="str">
        <f>IF(COUNTIF(O23:O27,4)=0,"",VLOOKUP(4,O23:Q27,2,FALSE))</f>
        <v/>
      </c>
      <c r="Y25" s="205" t="str">
        <f>IF(COUNTIF(O23:O27,4)=0,"",VLOOKUP(4,O23:Q27,3,FALSE))</f>
        <v/>
      </c>
    </row>
    <row r="26" spans="1:25" ht="20.25" hidden="1" customHeight="1" thickBot="1">
      <c r="A26" s="195"/>
      <c r="B26" s="196"/>
      <c r="C26" s="197"/>
      <c r="D26" s="198" t="str">
        <f>IF(O28=3,"",IF(O28=4,P26,IF(O28=5,P26,"")))</f>
        <v/>
      </c>
      <c r="E26" s="199"/>
      <c r="F26" s="200" t="s">
        <v>5</v>
      </c>
      <c r="G26" s="201"/>
      <c r="H26" s="202" t="str">
        <f>IF(O28=3,"",IF(O28=4,P23,IF(O28=5,P23,"")))</f>
        <v/>
      </c>
      <c r="I26" s="181"/>
      <c r="J26" s="181" t="str">
        <f t="shared" si="4"/>
        <v/>
      </c>
      <c r="K26" s="181" t="str">
        <f t="shared" si="5"/>
        <v/>
      </c>
      <c r="L26" s="181" t="str">
        <f t="shared" si="6"/>
        <v/>
      </c>
      <c r="M26" s="181" t="str">
        <f t="shared" si="7"/>
        <v/>
      </c>
      <c r="N26" s="289"/>
      <c r="O26" s="206"/>
      <c r="P26" s="207"/>
      <c r="Q26" s="208" t="str">
        <f>IF(P26="","",3*COUNTIF(J22:J31,P26)+2*COUNTIF(L22:L31,P26)+2*COUNTIF(M22:M31,P26)+COUNTIF(K22:K31,P26))</f>
        <v/>
      </c>
      <c r="R26" s="205" t="str">
        <f>IF(P26="","",S26-T26)</f>
        <v/>
      </c>
      <c r="S26" s="205" t="str">
        <f>IF(P26="","",SUMIF(D22:D31,P26,E22:E31)+SUMIF(H22:H31,P26,G22:G31))</f>
        <v/>
      </c>
      <c r="T26" s="205" t="str">
        <f>IF(P26="","",SUMIF(D22:D31,P26,G22:G31)+SUMIF(H22:H31,P26,E22:E31))</f>
        <v/>
      </c>
      <c r="U26" s="5"/>
      <c r="V26" s="288"/>
      <c r="W26" s="192" t="s">
        <v>12</v>
      </c>
      <c r="X26" s="204" t="str">
        <f>IF(COUNTIF(O23:O27,5)=0,"",VLOOKUP(5,O23:Q27,2,FALSE))</f>
        <v/>
      </c>
      <c r="Y26" s="205" t="str">
        <f>IF(COUNTIF(O23:O27,5)=0,"",VLOOKUP(5,O23:Q27,3,FALSE))</f>
        <v/>
      </c>
    </row>
    <row r="27" spans="1:25" ht="20.25" hidden="1" customHeight="1" thickBot="1">
      <c r="A27" s="195"/>
      <c r="B27" s="196"/>
      <c r="C27" s="197"/>
      <c r="D27" s="198" t="str">
        <f>IF(O28=3,"",IF(O28=4,P25,IF(O28=5,P25,"")))</f>
        <v/>
      </c>
      <c r="E27" s="199"/>
      <c r="F27" s="200" t="s">
        <v>5</v>
      </c>
      <c r="G27" s="201"/>
      <c r="H27" s="202" t="str">
        <f>IF(O28=3,"",IF(O28=4,P24,IF(O28=5,P24,"")))</f>
        <v/>
      </c>
      <c r="I27" s="181"/>
      <c r="J27" s="181" t="str">
        <f t="shared" si="4"/>
        <v/>
      </c>
      <c r="K27" s="181" t="str">
        <f t="shared" si="5"/>
        <v/>
      </c>
      <c r="L27" s="181" t="str">
        <f t="shared" si="6"/>
        <v/>
      </c>
      <c r="M27" s="181" t="str">
        <f t="shared" si="7"/>
        <v/>
      </c>
      <c r="N27" s="289"/>
      <c r="O27" s="206"/>
      <c r="P27" s="207"/>
      <c r="Q27" s="208" t="str">
        <f>IF(P27="","",3*COUNTIF(J22:J31,P27)+2*COUNTIF(L22:L31,P27)+2*COUNTIF(M22:M31,P27)+COUNTIF(K22:K31,P27))</f>
        <v/>
      </c>
      <c r="R27" s="205" t="str">
        <f>IF(P27="","",S27-T27)</f>
        <v/>
      </c>
      <c r="S27" s="205" t="str">
        <f>IF(P27="","",SUMIF(D22:D31,P27,E22:E31)+SUMIF(H22:H31,P27,G22:G31))</f>
        <v/>
      </c>
      <c r="T27" s="205" t="str">
        <f>IF(P27="","",SUMIF(D22:D31,P27,G22:G31)+SUMIF(H22:H31,P27,E22:E31))</f>
        <v/>
      </c>
      <c r="U27" s="5"/>
      <c r="V27" s="5"/>
      <c r="W27" s="5"/>
      <c r="X27" s="5"/>
      <c r="Y27" s="5"/>
    </row>
    <row r="28" spans="1:25" ht="20.25" hidden="1" customHeight="1" thickBot="1">
      <c r="A28" s="195"/>
      <c r="B28" s="196"/>
      <c r="C28" s="197"/>
      <c r="D28" s="198" t="str">
        <f>IF(O28=3,"",IF(O28=4,"",IF(O28=5,P23,"")))</f>
        <v/>
      </c>
      <c r="E28" s="199"/>
      <c r="F28" s="200" t="s">
        <v>5</v>
      </c>
      <c r="G28" s="201"/>
      <c r="H28" s="202" t="str">
        <f>IF(O28=3,"",IF(O28=4,"",IF(O28=5,P27,"")))</f>
        <v/>
      </c>
      <c r="I28" s="181"/>
      <c r="J28" s="181" t="str">
        <f t="shared" si="4"/>
        <v/>
      </c>
      <c r="K28" s="181" t="str">
        <f t="shared" si="5"/>
        <v/>
      </c>
      <c r="L28" s="181" t="str">
        <f t="shared" si="6"/>
        <v/>
      </c>
      <c r="M28" s="181" t="str">
        <f t="shared" si="7"/>
        <v/>
      </c>
      <c r="N28" s="181"/>
      <c r="O28" s="54">
        <f>5-COUNTIF(P23:P27,"")</f>
        <v>0</v>
      </c>
      <c r="P28" s="191" t="s">
        <v>7</v>
      </c>
      <c r="Q28" s="204">
        <f>SUM(Q23:Q27)</f>
        <v>0</v>
      </c>
      <c r="R28" s="204">
        <f>SUM(R23:R27)</f>
        <v>0</v>
      </c>
      <c r="S28" s="204">
        <f>SUM(S23:S27)</f>
        <v>0</v>
      </c>
      <c r="T28" s="204">
        <f>SUM(T23:T27)</f>
        <v>0</v>
      </c>
      <c r="U28" s="5"/>
      <c r="V28" s="5"/>
      <c r="W28" s="5"/>
      <c r="X28" s="5"/>
      <c r="Y28" s="5"/>
    </row>
    <row r="29" spans="1:25" ht="20.25" hidden="1" customHeight="1" thickBot="1">
      <c r="A29" s="195"/>
      <c r="B29" s="196"/>
      <c r="C29" s="197"/>
      <c r="D29" s="198" t="str">
        <f>IF(O28=3,"",IF(O28=4,"",IF(O28=5,P24,"")))</f>
        <v/>
      </c>
      <c r="E29" s="199"/>
      <c r="F29" s="200" t="s">
        <v>5</v>
      </c>
      <c r="G29" s="201"/>
      <c r="H29" s="202" t="str">
        <f>IF(O28=3,"",IF(O28=4,"",IF(O28=5,P26,"")))</f>
        <v/>
      </c>
      <c r="I29" s="181"/>
      <c r="J29" s="181" t="str">
        <f t="shared" si="4"/>
        <v/>
      </c>
      <c r="K29" s="181" t="str">
        <f t="shared" si="5"/>
        <v/>
      </c>
      <c r="L29" s="181" t="str">
        <f t="shared" si="6"/>
        <v/>
      </c>
      <c r="M29" s="181" t="str">
        <f t="shared" si="7"/>
        <v/>
      </c>
      <c r="N29" s="5"/>
      <c r="O29" s="5"/>
      <c r="P29" s="5"/>
      <c r="Q29" s="5"/>
      <c r="R29" s="181"/>
      <c r="S29" s="181"/>
      <c r="T29" s="181"/>
      <c r="U29" s="5"/>
      <c r="V29" s="98"/>
      <c r="W29" s="5"/>
      <c r="X29" s="5"/>
      <c r="Y29" s="5"/>
    </row>
    <row r="30" spans="1:25" ht="20.25" hidden="1" customHeight="1">
      <c r="A30" s="195"/>
      <c r="B30" s="196"/>
      <c r="C30" s="197"/>
      <c r="D30" s="198" t="str">
        <f>IF(O28=3,"",IF(O28=4,"",IF(O28=5,P27,"")))</f>
        <v/>
      </c>
      <c r="E30" s="199"/>
      <c r="F30" s="200" t="s">
        <v>5</v>
      </c>
      <c r="G30" s="201"/>
      <c r="H30" s="202" t="str">
        <f>IF(O28=3,"",IF(O28=4,"",IF(O28=5,P24,"")))</f>
        <v/>
      </c>
      <c r="I30" s="5"/>
      <c r="J30" s="181" t="str">
        <f t="shared" si="4"/>
        <v/>
      </c>
      <c r="K30" s="181" t="str">
        <f t="shared" si="5"/>
        <v/>
      </c>
      <c r="L30" s="181" t="str">
        <f t="shared" si="6"/>
        <v/>
      </c>
      <c r="M30" s="181" t="str">
        <f t="shared" si="7"/>
        <v/>
      </c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0.25" hidden="1" customHeight="1" thickBot="1">
      <c r="A31" s="195"/>
      <c r="B31" s="196"/>
      <c r="C31" s="197"/>
      <c r="D31" s="198" t="str">
        <f>IF(O28=3,"",IF(O28=4,"",IF(O28=5,P26,"")))</f>
        <v/>
      </c>
      <c r="E31" s="199"/>
      <c r="F31" s="200" t="s">
        <v>5</v>
      </c>
      <c r="G31" s="201"/>
      <c r="H31" s="202" t="str">
        <f>IF(O28=3,"",IF(O28=4,"",IF(O28=5,P25,"")))</f>
        <v/>
      </c>
      <c r="I31" s="5"/>
      <c r="J31" s="181" t="str">
        <f t="shared" si="4"/>
        <v/>
      </c>
      <c r="K31" s="181" t="str">
        <f t="shared" si="5"/>
        <v/>
      </c>
      <c r="L31" s="181" t="str">
        <f t="shared" si="6"/>
        <v/>
      </c>
      <c r="M31" s="181" t="str">
        <f t="shared" si="7"/>
        <v/>
      </c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3" customFormat="1" ht="19.5" hidden="1" customHeight="1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8"/>
      <c r="S32" s="188"/>
      <c r="T32" s="188"/>
      <c r="U32" s="5"/>
      <c r="V32" s="5"/>
      <c r="W32" s="5"/>
      <c r="X32" s="5"/>
      <c r="Y32" s="5"/>
    </row>
    <row r="33" spans="1:25" s="3" customFormat="1" ht="20.25" hidden="1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</row>
    <row r="34" spans="1:25" s="3" customFormat="1" ht="20.25" hidden="1" customHeight="1" thickBot="1">
      <c r="A34" s="290" t="s">
        <v>64</v>
      </c>
      <c r="B34" s="290"/>
      <c r="C34" s="290"/>
      <c r="D34" s="290"/>
      <c r="E34" s="290"/>
      <c r="F34" s="290"/>
      <c r="G34" s="290"/>
      <c r="H34" s="290"/>
      <c r="I34" s="209"/>
      <c r="J34" s="181" t="s">
        <v>17</v>
      </c>
      <c r="K34" s="181" t="s">
        <v>58</v>
      </c>
      <c r="L34" s="209"/>
      <c r="M34" s="209"/>
      <c r="N34" s="209"/>
      <c r="O34" s="5"/>
      <c r="P34" s="209"/>
      <c r="Q34" s="209"/>
      <c r="R34" s="209"/>
      <c r="S34" s="209"/>
      <c r="T34" s="209"/>
      <c r="U34" s="209"/>
      <c r="V34" s="209"/>
      <c r="W34" s="209"/>
      <c r="X34" s="209"/>
      <c r="Y34" s="209"/>
    </row>
    <row r="35" spans="1:25" s="3" customFormat="1" ht="20.25" hidden="1" customHeight="1" thickBot="1">
      <c r="A35" s="210"/>
      <c r="B35" s="211"/>
      <c r="C35" s="210"/>
      <c r="D35" s="212" t="str">
        <f>IF(X8="","1º Grupo 1",X8)</f>
        <v>1º Grupo 1</v>
      </c>
      <c r="E35" s="213"/>
      <c r="F35" s="200" t="s">
        <v>5</v>
      </c>
      <c r="G35" s="213"/>
      <c r="H35" s="212" t="str">
        <f>IF(X23="","2º Grupo 2",X23)</f>
        <v>2º Grupo 2</v>
      </c>
      <c r="I35" s="209"/>
      <c r="J35" s="181" t="str">
        <f>IF(E35&gt;G35,D35,IF(G35&gt;E35,H35,""))</f>
        <v/>
      </c>
      <c r="K35" s="181" t="str">
        <f>IF(E35&lt;G35,D35,IF(G35&lt;E35,H35,""))</f>
        <v/>
      </c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193" t="s">
        <v>66</v>
      </c>
      <c r="Y35" s="209"/>
    </row>
    <row r="36" spans="1:25" s="3" customFormat="1" ht="20.25" hidden="1" customHeight="1">
      <c r="A36" s="210"/>
      <c r="B36" s="211"/>
      <c r="C36" s="210"/>
      <c r="D36" s="212" t="str">
        <f>IF(X22="","1º Grupo 2",X22)</f>
        <v>1º Grupo 2</v>
      </c>
      <c r="E36" s="213"/>
      <c r="F36" s="200" t="s">
        <v>5</v>
      </c>
      <c r="G36" s="213"/>
      <c r="H36" s="212" t="str">
        <f>IF(X9="","2º Grupo 1",X9)</f>
        <v>2º Grupo 1</v>
      </c>
      <c r="I36" s="209"/>
      <c r="J36" s="181" t="str">
        <f>IF(E36&gt;G36,D36,IF(G36&gt;E36,H36,""))</f>
        <v/>
      </c>
      <c r="K36" s="181" t="str">
        <f>IF(E36&lt;G36,D36,IF(G36&lt;E36,H36,""))</f>
        <v/>
      </c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14" t="s">
        <v>8</v>
      </c>
      <c r="X36" s="215" t="str">
        <f>IF(J45="","",J45)</f>
        <v/>
      </c>
      <c r="Y36" s="209"/>
    </row>
    <row r="37" spans="1:25" s="3" customFormat="1" ht="20.25" hidden="1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181"/>
      <c r="K37" s="181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14" t="s">
        <v>9</v>
      </c>
      <c r="X37" s="215" t="str">
        <f>IF(K45="","",K45)</f>
        <v/>
      </c>
      <c r="Y37" s="209"/>
    </row>
    <row r="38" spans="1:25" s="3" customFormat="1" ht="20.25" hidden="1" customHeight="1">
      <c r="A38" s="290" t="s">
        <v>68</v>
      </c>
      <c r="B38" s="290"/>
      <c r="C38" s="290"/>
      <c r="D38" s="290"/>
      <c r="E38" s="290"/>
      <c r="F38" s="290"/>
      <c r="G38" s="290"/>
      <c r="H38" s="290"/>
      <c r="I38" s="209"/>
      <c r="J38" s="181"/>
      <c r="K38" s="181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14" t="s">
        <v>10</v>
      </c>
      <c r="X38" s="215" t="str">
        <f>IF(J42="","",J42)</f>
        <v/>
      </c>
      <c r="Y38" s="209"/>
    </row>
    <row r="39" spans="1:25" s="3" customFormat="1" ht="20.25" hidden="1" customHeight="1">
      <c r="A39" s="210"/>
      <c r="B39" s="211"/>
      <c r="C39" s="210"/>
      <c r="D39" s="212" t="str">
        <f>IF(X10="","3º Grupo 1",X10)</f>
        <v>3º Grupo 1</v>
      </c>
      <c r="E39" s="213"/>
      <c r="F39" s="200" t="s">
        <v>5</v>
      </c>
      <c r="G39" s="213"/>
      <c r="H39" s="212" t="str">
        <f>IF(X24="","3º Grupo 2",X24)</f>
        <v>3º Grupo 2</v>
      </c>
      <c r="I39" s="209"/>
      <c r="J39" s="181" t="str">
        <f>IF(E39&gt;G39,D39,IF(G39&gt;E39,H39,""))</f>
        <v/>
      </c>
      <c r="K39" s="181" t="str">
        <f t="shared" ref="K39" si="8">IF(E39&lt;G39,D39,IF(G39&lt;E39,H39,""))</f>
        <v/>
      </c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14" t="s">
        <v>11</v>
      </c>
      <c r="X39" s="215" t="str">
        <f>IF(K42="","",K42)</f>
        <v/>
      </c>
      <c r="Y39" s="209"/>
    </row>
    <row r="40" spans="1:25" s="3" customFormat="1" ht="20.25" hidden="1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181"/>
      <c r="K40" s="181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14" t="s">
        <v>12</v>
      </c>
      <c r="X40" s="215" t="str">
        <f>IF(J39="","",J39)</f>
        <v/>
      </c>
      <c r="Y40" s="209"/>
    </row>
    <row r="41" spans="1:25" s="3" customFormat="1" ht="20.25" hidden="1" customHeight="1" thickBot="1">
      <c r="A41" s="290" t="s">
        <v>65</v>
      </c>
      <c r="B41" s="290"/>
      <c r="C41" s="290"/>
      <c r="D41" s="290"/>
      <c r="E41" s="290"/>
      <c r="F41" s="290"/>
      <c r="G41" s="290"/>
      <c r="H41" s="290"/>
      <c r="I41" s="209"/>
      <c r="J41" s="181"/>
      <c r="K41" s="181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14" t="s">
        <v>67</v>
      </c>
      <c r="X41" s="215" t="str">
        <f>IF(K39="","",K39)</f>
        <v/>
      </c>
      <c r="Y41" s="209"/>
    </row>
    <row r="42" spans="1:25" s="3" customFormat="1" ht="20.25" hidden="1" customHeight="1">
      <c r="A42" s="210"/>
      <c r="B42" s="211"/>
      <c r="C42" s="210"/>
      <c r="D42" s="212" t="str">
        <f>IF(K35="","Vencido da 1ª 1/2 final",K35)</f>
        <v>Vencido da 1ª 1/2 final</v>
      </c>
      <c r="E42" s="213"/>
      <c r="F42" s="200" t="s">
        <v>5</v>
      </c>
      <c r="G42" s="213"/>
      <c r="H42" s="212" t="str">
        <f>IF(K36="","Vencido da 2ª 1/2 final",K36)</f>
        <v>Vencido da 2ª 1/2 final</v>
      </c>
      <c r="I42" s="209"/>
      <c r="J42" s="181" t="str">
        <f>IF(E42&gt;G42,D42,IF(G42&gt;E42,H42,""))</f>
        <v/>
      </c>
      <c r="K42" s="181" t="str">
        <f>IF(E42&lt;G42,D42,IF(G42&lt;E42,H42,""))</f>
        <v/>
      </c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</row>
    <row r="43" spans="1:25" s="3" customFormat="1" ht="20.25" hidden="1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181"/>
      <c r="K43" s="181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</row>
    <row r="44" spans="1:25" s="3" customFormat="1" ht="20.25" hidden="1" customHeight="1">
      <c r="A44" s="290" t="s">
        <v>62</v>
      </c>
      <c r="B44" s="290"/>
      <c r="C44" s="290"/>
      <c r="D44" s="290"/>
      <c r="E44" s="290"/>
      <c r="F44" s="290"/>
      <c r="G44" s="290"/>
      <c r="H44" s="290"/>
      <c r="I44" s="209"/>
      <c r="J44" s="181"/>
      <c r="K44" s="181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</row>
    <row r="45" spans="1:25" s="3" customFormat="1" ht="20.25" hidden="1" customHeight="1">
      <c r="A45" s="210"/>
      <c r="B45" s="211"/>
      <c r="C45" s="210"/>
      <c r="D45" s="212" t="str">
        <f>IF(J35="","Vencedor da 1ª 1/2 final",J35)</f>
        <v>Vencedor da 1ª 1/2 final</v>
      </c>
      <c r="E45" s="213"/>
      <c r="F45" s="200" t="s">
        <v>5</v>
      </c>
      <c r="G45" s="213"/>
      <c r="H45" s="212" t="str">
        <f>IF(J36="","Vencedor da 2ª 1/2 final",J36)</f>
        <v>Vencedor da 2ª 1/2 final</v>
      </c>
      <c r="I45" s="209"/>
      <c r="J45" s="181" t="str">
        <f t="shared" ref="J45" si="9">IF(E45&gt;G45,D45,IF(G45&gt;E45,H45,""))</f>
        <v/>
      </c>
      <c r="K45" s="181" t="str">
        <f t="shared" ref="K45" si="10">IF(E45&lt;G45,D45,IF(G45&lt;E45,H45,""))</f>
        <v/>
      </c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</row>
    <row r="46" spans="1:25" s="3" customFormat="1" ht="20.25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181"/>
      <c r="K46" s="181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91" t="s">
        <v>63</v>
      </c>
      <c r="Y46" s="291"/>
    </row>
    <row r="47" spans="1:25" s="3" customFormat="1" ht="19.5" hidden="1" customHeight="1"/>
    <row r="48" spans="1:25" s="3" customFormat="1" ht="19.5" hidden="1" customHeight="1"/>
    <row r="49" s="3" customFormat="1" ht="19.5" hidden="1" customHeight="1"/>
    <row r="50" s="3" customFormat="1" ht="19.5" hidden="1" customHeight="1"/>
    <row r="51" s="3" customFormat="1" ht="19.5" hidden="1" customHeight="1"/>
    <row r="52" s="3" customFormat="1" ht="19.5" hidden="1" customHeight="1"/>
    <row r="53" s="3" customFormat="1" ht="19.5" hidden="1" customHeight="1"/>
    <row r="54" s="3" customFormat="1" ht="19.5" hidden="1" customHeight="1"/>
    <row r="55" s="3" customFormat="1" ht="19.5" hidden="1" customHeight="1"/>
    <row r="56" s="3" customFormat="1" ht="19.5" hidden="1" customHeight="1"/>
    <row r="57" s="3" customFormat="1" ht="19.5" hidden="1" customHeight="1"/>
    <row r="58" s="3" customFormat="1" ht="19.5" hidden="1" customHeight="1"/>
    <row r="59" s="3" customFormat="1" ht="19.5" hidden="1" customHeight="1"/>
    <row r="60" s="3" customFormat="1" ht="19.5" hidden="1" customHeight="1"/>
    <row r="61" s="3" customFormat="1" ht="19.5" hidden="1" customHeight="1"/>
    <row r="62" ht="16.5" hidden="1"/>
    <row r="63" ht="16.5" hidden="1"/>
    <row r="64" ht="16.5" hidden="1"/>
    <row r="65" ht="16.5" hidden="1"/>
    <row r="66" ht="16.5" hidden="1"/>
    <row r="67" ht="16.5" hidden="1"/>
    <row r="68" ht="16.5" hidden="1"/>
    <row r="69" ht="16.5" hidden="1"/>
    <row r="70" ht="16.5" hidden="1"/>
    <row r="71" ht="16.5" hidden="1"/>
    <row r="72" ht="16.5" hidden="1"/>
    <row r="73" ht="16.5" hidden="1"/>
    <row r="74" ht="16.5" hidden="1"/>
    <row r="75" s="3" customFormat="1" ht="1.5" hidden="1" customHeight="1"/>
    <row r="76" s="3" customFormat="1" ht="16.5" hidden="1"/>
    <row r="77" s="3" customFormat="1" ht="16.5" hidden="1"/>
    <row r="78" ht="16.5" hidden="1"/>
    <row r="79" ht="16.5" hidden="1"/>
    <row r="80" ht="16.5" hidden="1"/>
    <row r="81" ht="16.5" hidden="1"/>
    <row r="82" ht="16.5" hidden="1"/>
  </sheetData>
  <sheetProtection algorithmName="SHA-512" hashValue="ZpGwxsSirHRwbq2fsdVNGns082e+EzEsi+NDl0QASA9jDxPFdYqaPivtokSyJnU9JZlKBB2dbcT8fRCNNi2M4A==" saltValue="GVizM60WE3X84MsPLtdXpA==" spinCount="100000" sheet="1" objects="1" scenarios="1"/>
  <mergeCells count="14">
    <mergeCell ref="A44:H44"/>
    <mergeCell ref="X46:Y46"/>
    <mergeCell ref="D21:H21"/>
    <mergeCell ref="V22:V26"/>
    <mergeCell ref="N23:N27"/>
    <mergeCell ref="A34:H34"/>
    <mergeCell ref="A38:H38"/>
    <mergeCell ref="A41:H41"/>
    <mergeCell ref="A20:H20"/>
    <mergeCell ref="A1:Y4"/>
    <mergeCell ref="A6:H6"/>
    <mergeCell ref="D7:H7"/>
    <mergeCell ref="V8:V12"/>
    <mergeCell ref="N9:N13"/>
  </mergeCells>
  <dataValidations count="1">
    <dataValidation type="whole" allowBlank="1" showInputMessage="1" showErrorMessage="1" error="Para 1º colocar 1, para 2º colocar 2" sqref="O9:O13 O23:O27">
      <formula1>1</formula1>
      <formula2>5</formula2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80" orientation="landscape" r:id="rId1"/>
  <rowBreaks count="1" manualBreakCount="1">
    <brk id="32" max="2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95"/>
  <sheetViews>
    <sheetView showRowColHeaders="0" tabSelected="1" view="pageBreakPreview" zoomScaleNormal="100" zoomScaleSheetLayoutView="100" workbookViewId="0">
      <selection activeCell="G2" sqref="G2:H2"/>
    </sheetView>
  </sheetViews>
  <sheetFormatPr defaultRowHeight="11.25"/>
  <cols>
    <col min="1" max="1" width="7.140625" style="138" customWidth="1"/>
    <col min="2" max="14" width="3.5703125" style="138" customWidth="1"/>
    <col min="15" max="15" width="2.7109375" style="138" customWidth="1"/>
    <col min="16" max="28" width="3.5703125" style="138" customWidth="1"/>
    <col min="29" max="29" width="7.140625" style="138" customWidth="1"/>
    <col min="30" max="16384" width="9.140625" style="138"/>
  </cols>
  <sheetData>
    <row r="2" spans="2:28">
      <c r="B2" s="308" t="s">
        <v>44</v>
      </c>
      <c r="C2" s="308"/>
      <c r="D2" s="308"/>
      <c r="E2" s="308"/>
      <c r="F2" s="308"/>
      <c r="G2" s="309"/>
      <c r="H2" s="309"/>
      <c r="J2" s="310" t="s">
        <v>22</v>
      </c>
      <c r="K2" s="310"/>
      <c r="L2" s="309"/>
      <c r="M2" s="309"/>
      <c r="N2" s="309"/>
      <c r="P2" s="310" t="s">
        <v>45</v>
      </c>
      <c r="Q2" s="310"/>
      <c r="R2" s="309"/>
      <c r="S2" s="309"/>
    </row>
    <row r="3" spans="2:28">
      <c r="B3" s="310" t="s">
        <v>46</v>
      </c>
      <c r="C3" s="310"/>
      <c r="D3" s="309"/>
      <c r="E3" s="309"/>
      <c r="F3" s="308" t="s">
        <v>18</v>
      </c>
      <c r="G3" s="311"/>
      <c r="H3" s="309"/>
      <c r="I3" s="309"/>
      <c r="K3" s="310" t="s">
        <v>43</v>
      </c>
      <c r="L3" s="310"/>
      <c r="M3" s="312"/>
      <c r="N3" s="312"/>
    </row>
    <row r="5" spans="2:28">
      <c r="B5" s="313" t="s">
        <v>47</v>
      </c>
      <c r="C5" s="314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6"/>
      <c r="P5" s="313" t="s">
        <v>48</v>
      </c>
      <c r="Q5" s="314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6"/>
    </row>
    <row r="6" spans="2:28">
      <c r="B6" s="139" t="s">
        <v>49</v>
      </c>
      <c r="C6" s="317" t="s">
        <v>50</v>
      </c>
      <c r="D6" s="318"/>
      <c r="E6" s="318"/>
      <c r="F6" s="318"/>
      <c r="G6" s="318"/>
      <c r="H6" s="318"/>
      <c r="I6" s="318"/>
      <c r="J6" s="319"/>
      <c r="K6" s="317" t="s">
        <v>51</v>
      </c>
      <c r="L6" s="318"/>
      <c r="M6" s="318"/>
      <c r="N6" s="319"/>
      <c r="P6" s="140" t="s">
        <v>49</v>
      </c>
      <c r="Q6" s="313" t="s">
        <v>50</v>
      </c>
      <c r="R6" s="314"/>
      <c r="S6" s="314"/>
      <c r="T6" s="314"/>
      <c r="U6" s="314"/>
      <c r="V6" s="314"/>
      <c r="W6" s="314"/>
      <c r="X6" s="320"/>
      <c r="Y6" s="313" t="s">
        <v>51</v>
      </c>
      <c r="Z6" s="314"/>
      <c r="AA6" s="314"/>
      <c r="AB6" s="320"/>
    </row>
    <row r="7" spans="2:28">
      <c r="B7" s="141"/>
      <c r="C7" s="321" t="s">
        <v>52</v>
      </c>
      <c r="D7" s="314"/>
      <c r="E7" s="314"/>
      <c r="F7" s="314"/>
      <c r="G7" s="314"/>
      <c r="H7" s="314"/>
      <c r="I7" s="314"/>
      <c r="J7" s="320"/>
      <c r="K7" s="142">
        <v>1</v>
      </c>
      <c r="L7" s="143">
        <v>2</v>
      </c>
      <c r="M7" s="143">
        <v>3</v>
      </c>
      <c r="N7" s="144">
        <v>4</v>
      </c>
      <c r="P7" s="141"/>
      <c r="Q7" s="321" t="s">
        <v>52</v>
      </c>
      <c r="R7" s="314"/>
      <c r="S7" s="314"/>
      <c r="T7" s="314"/>
      <c r="U7" s="314"/>
      <c r="V7" s="314"/>
      <c r="W7" s="314"/>
      <c r="X7" s="320"/>
      <c r="Y7" s="142">
        <v>1</v>
      </c>
      <c r="Z7" s="143">
        <v>2</v>
      </c>
      <c r="AA7" s="143">
        <v>3</v>
      </c>
      <c r="AB7" s="144">
        <v>4</v>
      </c>
    </row>
    <row r="8" spans="2:28">
      <c r="B8" s="141"/>
      <c r="C8" s="321" t="s">
        <v>52</v>
      </c>
      <c r="D8" s="314"/>
      <c r="E8" s="314"/>
      <c r="F8" s="314"/>
      <c r="G8" s="314"/>
      <c r="H8" s="314"/>
      <c r="I8" s="314"/>
      <c r="J8" s="320"/>
      <c r="K8" s="142">
        <v>1</v>
      </c>
      <c r="L8" s="143">
        <v>2</v>
      </c>
      <c r="M8" s="143">
        <v>3</v>
      </c>
      <c r="N8" s="144">
        <v>4</v>
      </c>
      <c r="P8" s="141"/>
      <c r="Q8" s="321" t="s">
        <v>52</v>
      </c>
      <c r="R8" s="314"/>
      <c r="S8" s="314"/>
      <c r="T8" s="314"/>
      <c r="U8" s="314"/>
      <c r="V8" s="314"/>
      <c r="W8" s="314"/>
      <c r="X8" s="320"/>
      <c r="Y8" s="142">
        <v>1</v>
      </c>
      <c r="Z8" s="143">
        <v>2</v>
      </c>
      <c r="AA8" s="143">
        <v>3</v>
      </c>
      <c r="AB8" s="144">
        <v>4</v>
      </c>
    </row>
    <row r="9" spans="2:28">
      <c r="B9" s="141"/>
      <c r="C9" s="321" t="s">
        <v>52</v>
      </c>
      <c r="D9" s="314"/>
      <c r="E9" s="314"/>
      <c r="F9" s="314"/>
      <c r="G9" s="314"/>
      <c r="H9" s="314"/>
      <c r="I9" s="314"/>
      <c r="J9" s="320"/>
      <c r="K9" s="142">
        <v>1</v>
      </c>
      <c r="L9" s="143">
        <v>2</v>
      </c>
      <c r="M9" s="143">
        <v>3</v>
      </c>
      <c r="N9" s="144">
        <v>4</v>
      </c>
      <c r="P9" s="141"/>
      <c r="Q9" s="321" t="s">
        <v>52</v>
      </c>
      <c r="R9" s="314"/>
      <c r="S9" s="314"/>
      <c r="T9" s="314"/>
      <c r="U9" s="314"/>
      <c r="V9" s="314"/>
      <c r="W9" s="314"/>
      <c r="X9" s="320"/>
      <c r="Y9" s="142">
        <v>1</v>
      </c>
      <c r="Z9" s="143">
        <v>2</v>
      </c>
      <c r="AA9" s="143">
        <v>3</v>
      </c>
      <c r="AB9" s="144">
        <v>4</v>
      </c>
    </row>
    <row r="10" spans="2:28">
      <c r="B10" s="141"/>
      <c r="C10" s="321" t="s">
        <v>52</v>
      </c>
      <c r="D10" s="314"/>
      <c r="E10" s="314"/>
      <c r="F10" s="314"/>
      <c r="G10" s="314"/>
      <c r="H10" s="314"/>
      <c r="I10" s="314"/>
      <c r="J10" s="320"/>
      <c r="K10" s="142">
        <v>1</v>
      </c>
      <c r="L10" s="143">
        <v>2</v>
      </c>
      <c r="M10" s="143">
        <v>3</v>
      </c>
      <c r="N10" s="144">
        <v>4</v>
      </c>
      <c r="P10" s="141"/>
      <c r="Q10" s="321" t="s">
        <v>52</v>
      </c>
      <c r="R10" s="314"/>
      <c r="S10" s="314"/>
      <c r="T10" s="314"/>
      <c r="U10" s="314"/>
      <c r="V10" s="314"/>
      <c r="W10" s="314"/>
      <c r="X10" s="320"/>
      <c r="Y10" s="142">
        <v>1</v>
      </c>
      <c r="Z10" s="143">
        <v>2</v>
      </c>
      <c r="AA10" s="143">
        <v>3</v>
      </c>
      <c r="AB10" s="144">
        <v>4</v>
      </c>
    </row>
    <row r="11" spans="2:28">
      <c r="B11" s="322" t="s">
        <v>53</v>
      </c>
      <c r="C11" s="323"/>
      <c r="D11" s="145">
        <v>1</v>
      </c>
      <c r="E11" s="145">
        <v>2</v>
      </c>
      <c r="F11" s="145">
        <v>3</v>
      </c>
      <c r="G11" s="145">
        <v>4</v>
      </c>
      <c r="H11" s="145">
        <v>5</v>
      </c>
      <c r="I11" s="145">
        <v>6</v>
      </c>
      <c r="J11" s="145">
        <v>7</v>
      </c>
      <c r="K11" s="145">
        <v>8</v>
      </c>
      <c r="L11" s="145">
        <v>9</v>
      </c>
      <c r="M11" s="145">
        <v>10</v>
      </c>
      <c r="N11" s="146">
        <v>11</v>
      </c>
      <c r="P11" s="322" t="s">
        <v>53</v>
      </c>
      <c r="Q11" s="323"/>
      <c r="R11" s="145">
        <v>1</v>
      </c>
      <c r="S11" s="145">
        <v>2</v>
      </c>
      <c r="T11" s="145">
        <v>3</v>
      </c>
      <c r="U11" s="145">
        <v>4</v>
      </c>
      <c r="V11" s="145">
        <v>5</v>
      </c>
      <c r="W11" s="145">
        <v>6</v>
      </c>
      <c r="X11" s="145">
        <v>7</v>
      </c>
      <c r="Y11" s="145">
        <v>8</v>
      </c>
      <c r="Z11" s="145">
        <v>9</v>
      </c>
      <c r="AA11" s="145">
        <v>10</v>
      </c>
      <c r="AB11" s="146">
        <v>11</v>
      </c>
    </row>
    <row r="12" spans="2:28">
      <c r="B12" s="147">
        <v>12</v>
      </c>
      <c r="C12" s="145">
        <v>13</v>
      </c>
      <c r="D12" s="145">
        <v>14</v>
      </c>
      <c r="E12" s="145">
        <v>15</v>
      </c>
      <c r="F12" s="145">
        <v>16</v>
      </c>
      <c r="G12" s="145">
        <v>17</v>
      </c>
      <c r="H12" s="145">
        <v>18</v>
      </c>
      <c r="I12" s="145">
        <v>19</v>
      </c>
      <c r="J12" s="145">
        <v>20</v>
      </c>
      <c r="K12" s="145">
        <v>21</v>
      </c>
      <c r="L12" s="145">
        <v>22</v>
      </c>
      <c r="M12" s="145">
        <v>23</v>
      </c>
      <c r="N12" s="146">
        <v>24</v>
      </c>
      <c r="P12" s="147">
        <v>12</v>
      </c>
      <c r="Q12" s="145">
        <v>13</v>
      </c>
      <c r="R12" s="145">
        <v>14</v>
      </c>
      <c r="S12" s="145">
        <v>15</v>
      </c>
      <c r="T12" s="145">
        <v>16</v>
      </c>
      <c r="U12" s="145">
        <v>17</v>
      </c>
      <c r="V12" s="145">
        <v>18</v>
      </c>
      <c r="W12" s="145">
        <v>19</v>
      </c>
      <c r="X12" s="145">
        <v>20</v>
      </c>
      <c r="Y12" s="145">
        <v>21</v>
      </c>
      <c r="Z12" s="145">
        <v>22</v>
      </c>
      <c r="AA12" s="145">
        <v>23</v>
      </c>
      <c r="AB12" s="146">
        <v>24</v>
      </c>
    </row>
    <row r="13" spans="2:28">
      <c r="B13" s="147">
        <v>25</v>
      </c>
      <c r="C13" s="145">
        <v>26</v>
      </c>
      <c r="D13" s="145">
        <v>27</v>
      </c>
      <c r="E13" s="145">
        <v>28</v>
      </c>
      <c r="F13" s="145">
        <v>29</v>
      </c>
      <c r="G13" s="145">
        <v>30</v>
      </c>
      <c r="H13" s="145">
        <v>31</v>
      </c>
      <c r="I13" s="145">
        <v>32</v>
      </c>
      <c r="J13" s="145">
        <v>33</v>
      </c>
      <c r="K13" s="145">
        <v>34</v>
      </c>
      <c r="L13" s="145">
        <v>35</v>
      </c>
      <c r="M13" s="145">
        <v>36</v>
      </c>
      <c r="N13" s="146">
        <v>37</v>
      </c>
      <c r="P13" s="147">
        <v>25</v>
      </c>
      <c r="Q13" s="145">
        <v>26</v>
      </c>
      <c r="R13" s="145">
        <v>27</v>
      </c>
      <c r="S13" s="145">
        <v>28</v>
      </c>
      <c r="T13" s="145">
        <v>29</v>
      </c>
      <c r="U13" s="145">
        <v>30</v>
      </c>
      <c r="V13" s="145">
        <v>31</v>
      </c>
      <c r="W13" s="145">
        <v>32</v>
      </c>
      <c r="X13" s="145">
        <v>33</v>
      </c>
      <c r="Y13" s="145">
        <v>34</v>
      </c>
      <c r="Z13" s="145">
        <v>35</v>
      </c>
      <c r="AA13" s="145">
        <v>36</v>
      </c>
      <c r="AB13" s="146">
        <v>37</v>
      </c>
    </row>
    <row r="14" spans="2:28">
      <c r="B14" s="148">
        <v>38</v>
      </c>
      <c r="C14" s="149">
        <v>39</v>
      </c>
      <c r="D14" s="149">
        <v>40</v>
      </c>
      <c r="E14" s="149">
        <v>41</v>
      </c>
      <c r="F14" s="149">
        <v>42</v>
      </c>
      <c r="G14" s="149">
        <v>43</v>
      </c>
      <c r="H14" s="149">
        <v>44</v>
      </c>
      <c r="I14" s="149">
        <v>45</v>
      </c>
      <c r="J14" s="149">
        <v>46</v>
      </c>
      <c r="K14" s="149">
        <v>47</v>
      </c>
      <c r="L14" s="149">
        <v>48</v>
      </c>
      <c r="M14" s="149">
        <v>49</v>
      </c>
      <c r="N14" s="150">
        <v>50</v>
      </c>
      <c r="P14" s="148">
        <v>38</v>
      </c>
      <c r="Q14" s="149">
        <v>39</v>
      </c>
      <c r="R14" s="149">
        <v>40</v>
      </c>
      <c r="S14" s="149">
        <v>41</v>
      </c>
      <c r="T14" s="149">
        <v>42</v>
      </c>
      <c r="U14" s="149">
        <v>43</v>
      </c>
      <c r="V14" s="149">
        <v>44</v>
      </c>
      <c r="W14" s="149">
        <v>45</v>
      </c>
      <c r="X14" s="149">
        <v>46</v>
      </c>
      <c r="Y14" s="149">
        <v>47</v>
      </c>
      <c r="Z14" s="149">
        <v>48</v>
      </c>
      <c r="AA14" s="149">
        <v>49</v>
      </c>
      <c r="AB14" s="150">
        <v>50</v>
      </c>
    </row>
    <row r="15" spans="2:28" ht="6" customHeight="1"/>
    <row r="16" spans="2:28" ht="12.75" customHeight="1">
      <c r="B16" s="324" t="s">
        <v>54</v>
      </c>
      <c r="C16" s="324"/>
      <c r="D16" s="324"/>
      <c r="E16" s="324"/>
      <c r="F16" s="324"/>
      <c r="G16" s="324"/>
      <c r="H16" s="324"/>
      <c r="I16" s="151"/>
      <c r="J16" s="151"/>
      <c r="K16" s="151" t="s">
        <v>55</v>
      </c>
      <c r="L16" s="151"/>
      <c r="M16" s="151"/>
      <c r="N16" s="324" t="s">
        <v>56</v>
      </c>
      <c r="O16" s="324"/>
      <c r="P16" s="324"/>
      <c r="Q16" s="324"/>
      <c r="R16" s="324"/>
      <c r="S16" s="324"/>
      <c r="T16" s="324"/>
      <c r="U16" s="151"/>
      <c r="V16" s="325" t="s">
        <v>57</v>
      </c>
      <c r="W16" s="325"/>
      <c r="X16" s="325"/>
      <c r="Y16" s="325"/>
      <c r="Z16" s="325"/>
      <c r="AA16" s="325"/>
      <c r="AB16" s="325"/>
    </row>
    <row r="17" spans="1:29" ht="6" customHeight="1"/>
    <row r="18" spans="1:29">
      <c r="B18" s="309"/>
      <c r="C18" s="309"/>
      <c r="D18" s="309"/>
      <c r="E18" s="309"/>
      <c r="F18" s="309"/>
      <c r="G18" s="309"/>
      <c r="H18" s="309"/>
      <c r="J18" s="137"/>
      <c r="K18" s="152" t="s">
        <v>25</v>
      </c>
      <c r="L18" s="137"/>
      <c r="M18" s="153"/>
      <c r="N18" s="309"/>
      <c r="O18" s="309"/>
      <c r="P18" s="309"/>
      <c r="Q18" s="309"/>
      <c r="R18" s="309"/>
      <c r="S18" s="309"/>
      <c r="T18" s="309"/>
      <c r="U18" s="152"/>
      <c r="V18" s="318"/>
      <c r="W18" s="318"/>
      <c r="X18" s="318"/>
      <c r="Y18" s="318"/>
      <c r="Z18" s="318"/>
      <c r="AA18" s="318"/>
      <c r="AB18" s="318"/>
    </row>
    <row r="19" spans="1:29">
      <c r="A19" s="154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4"/>
    </row>
    <row r="21" spans="1:29">
      <c r="B21" s="308" t="s">
        <v>44</v>
      </c>
      <c r="C21" s="308"/>
      <c r="D21" s="308"/>
      <c r="E21" s="308"/>
      <c r="F21" s="308"/>
      <c r="G21" s="309"/>
      <c r="H21" s="309"/>
      <c r="J21" s="310" t="s">
        <v>22</v>
      </c>
      <c r="K21" s="310"/>
      <c r="L21" s="309"/>
      <c r="M21" s="309"/>
      <c r="N21" s="309"/>
      <c r="P21" s="310" t="s">
        <v>45</v>
      </c>
      <c r="Q21" s="310"/>
      <c r="R21" s="309"/>
      <c r="S21" s="309"/>
    </row>
    <row r="22" spans="1:29">
      <c r="B22" s="310" t="s">
        <v>46</v>
      </c>
      <c r="C22" s="310"/>
      <c r="D22" s="309"/>
      <c r="E22" s="309"/>
      <c r="F22" s="308" t="s">
        <v>18</v>
      </c>
      <c r="G22" s="311"/>
      <c r="H22" s="309"/>
      <c r="I22" s="309"/>
      <c r="K22" s="310" t="s">
        <v>43</v>
      </c>
      <c r="L22" s="310"/>
      <c r="M22" s="312"/>
      <c r="N22" s="312"/>
    </row>
    <row r="24" spans="1:29">
      <c r="B24" s="313" t="s">
        <v>47</v>
      </c>
      <c r="C24" s="314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6"/>
      <c r="P24" s="313" t="s">
        <v>48</v>
      </c>
      <c r="Q24" s="314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6"/>
    </row>
    <row r="25" spans="1:29">
      <c r="B25" s="139" t="s">
        <v>49</v>
      </c>
      <c r="C25" s="317" t="s">
        <v>50</v>
      </c>
      <c r="D25" s="318"/>
      <c r="E25" s="318"/>
      <c r="F25" s="318"/>
      <c r="G25" s="318"/>
      <c r="H25" s="318"/>
      <c r="I25" s="318"/>
      <c r="J25" s="319"/>
      <c r="K25" s="317" t="s">
        <v>51</v>
      </c>
      <c r="L25" s="318"/>
      <c r="M25" s="318"/>
      <c r="N25" s="319"/>
      <c r="P25" s="140" t="s">
        <v>49</v>
      </c>
      <c r="Q25" s="313" t="s">
        <v>50</v>
      </c>
      <c r="R25" s="314"/>
      <c r="S25" s="314"/>
      <c r="T25" s="314"/>
      <c r="U25" s="314"/>
      <c r="V25" s="314"/>
      <c r="W25" s="314"/>
      <c r="X25" s="320"/>
      <c r="Y25" s="313" t="s">
        <v>51</v>
      </c>
      <c r="Z25" s="314"/>
      <c r="AA25" s="314"/>
      <c r="AB25" s="320"/>
    </row>
    <row r="26" spans="1:29">
      <c r="B26" s="141"/>
      <c r="C26" s="321" t="s">
        <v>52</v>
      </c>
      <c r="D26" s="314"/>
      <c r="E26" s="314"/>
      <c r="F26" s="314"/>
      <c r="G26" s="314"/>
      <c r="H26" s="314"/>
      <c r="I26" s="314"/>
      <c r="J26" s="320"/>
      <c r="K26" s="142">
        <v>1</v>
      </c>
      <c r="L26" s="143">
        <v>2</v>
      </c>
      <c r="M26" s="143">
        <v>3</v>
      </c>
      <c r="N26" s="144">
        <v>4</v>
      </c>
      <c r="P26" s="141"/>
      <c r="Q26" s="321" t="s">
        <v>52</v>
      </c>
      <c r="R26" s="314"/>
      <c r="S26" s="314"/>
      <c r="T26" s="314"/>
      <c r="U26" s="314"/>
      <c r="V26" s="314"/>
      <c r="W26" s="314"/>
      <c r="X26" s="320"/>
      <c r="Y26" s="142">
        <v>1</v>
      </c>
      <c r="Z26" s="143">
        <v>2</v>
      </c>
      <c r="AA26" s="143">
        <v>3</v>
      </c>
      <c r="AB26" s="144">
        <v>4</v>
      </c>
    </row>
    <row r="27" spans="1:29">
      <c r="B27" s="141"/>
      <c r="C27" s="321" t="s">
        <v>52</v>
      </c>
      <c r="D27" s="314"/>
      <c r="E27" s="314"/>
      <c r="F27" s="314"/>
      <c r="G27" s="314"/>
      <c r="H27" s="314"/>
      <c r="I27" s="314"/>
      <c r="J27" s="320"/>
      <c r="K27" s="142">
        <v>1</v>
      </c>
      <c r="L27" s="143">
        <v>2</v>
      </c>
      <c r="M27" s="143">
        <v>3</v>
      </c>
      <c r="N27" s="144">
        <v>4</v>
      </c>
      <c r="P27" s="141"/>
      <c r="Q27" s="321" t="s">
        <v>52</v>
      </c>
      <c r="R27" s="314"/>
      <c r="S27" s="314"/>
      <c r="T27" s="314"/>
      <c r="U27" s="314"/>
      <c r="V27" s="314"/>
      <c r="W27" s="314"/>
      <c r="X27" s="320"/>
      <c r="Y27" s="142">
        <v>1</v>
      </c>
      <c r="Z27" s="143">
        <v>2</v>
      </c>
      <c r="AA27" s="143">
        <v>3</v>
      </c>
      <c r="AB27" s="144">
        <v>4</v>
      </c>
    </row>
    <row r="28" spans="1:29">
      <c r="B28" s="141"/>
      <c r="C28" s="321" t="s">
        <v>52</v>
      </c>
      <c r="D28" s="314"/>
      <c r="E28" s="314"/>
      <c r="F28" s="314"/>
      <c r="G28" s="314"/>
      <c r="H28" s="314"/>
      <c r="I28" s="314"/>
      <c r="J28" s="320"/>
      <c r="K28" s="142">
        <v>1</v>
      </c>
      <c r="L28" s="143">
        <v>2</v>
      </c>
      <c r="M28" s="143">
        <v>3</v>
      </c>
      <c r="N28" s="144">
        <v>4</v>
      </c>
      <c r="P28" s="141"/>
      <c r="Q28" s="321" t="s">
        <v>52</v>
      </c>
      <c r="R28" s="314"/>
      <c r="S28" s="314"/>
      <c r="T28" s="314"/>
      <c r="U28" s="314"/>
      <c r="V28" s="314"/>
      <c r="W28" s="314"/>
      <c r="X28" s="320"/>
      <c r="Y28" s="142">
        <v>1</v>
      </c>
      <c r="Z28" s="143">
        <v>2</v>
      </c>
      <c r="AA28" s="143">
        <v>3</v>
      </c>
      <c r="AB28" s="144">
        <v>4</v>
      </c>
    </row>
    <row r="29" spans="1:29">
      <c r="B29" s="141"/>
      <c r="C29" s="321" t="s">
        <v>52</v>
      </c>
      <c r="D29" s="314"/>
      <c r="E29" s="314"/>
      <c r="F29" s="314"/>
      <c r="G29" s="314"/>
      <c r="H29" s="314"/>
      <c r="I29" s="314"/>
      <c r="J29" s="320"/>
      <c r="K29" s="142">
        <v>1</v>
      </c>
      <c r="L29" s="143">
        <v>2</v>
      </c>
      <c r="M29" s="143">
        <v>3</v>
      </c>
      <c r="N29" s="144">
        <v>4</v>
      </c>
      <c r="P29" s="141"/>
      <c r="Q29" s="321" t="s">
        <v>52</v>
      </c>
      <c r="R29" s="314"/>
      <c r="S29" s="314"/>
      <c r="T29" s="314"/>
      <c r="U29" s="314"/>
      <c r="V29" s="314"/>
      <c r="W29" s="314"/>
      <c r="X29" s="320"/>
      <c r="Y29" s="142">
        <v>1</v>
      </c>
      <c r="Z29" s="143">
        <v>2</v>
      </c>
      <c r="AA29" s="143">
        <v>3</v>
      </c>
      <c r="AB29" s="144">
        <v>4</v>
      </c>
    </row>
    <row r="30" spans="1:29">
      <c r="B30" s="322" t="s">
        <v>53</v>
      </c>
      <c r="C30" s="323"/>
      <c r="D30" s="145">
        <v>1</v>
      </c>
      <c r="E30" s="145">
        <v>2</v>
      </c>
      <c r="F30" s="145">
        <v>3</v>
      </c>
      <c r="G30" s="145">
        <v>4</v>
      </c>
      <c r="H30" s="145">
        <v>5</v>
      </c>
      <c r="I30" s="145">
        <v>6</v>
      </c>
      <c r="J30" s="145">
        <v>7</v>
      </c>
      <c r="K30" s="145">
        <v>8</v>
      </c>
      <c r="L30" s="145">
        <v>9</v>
      </c>
      <c r="M30" s="145">
        <v>10</v>
      </c>
      <c r="N30" s="146">
        <v>11</v>
      </c>
      <c r="P30" s="322" t="s">
        <v>53</v>
      </c>
      <c r="Q30" s="323"/>
      <c r="R30" s="145">
        <v>1</v>
      </c>
      <c r="S30" s="145">
        <v>2</v>
      </c>
      <c r="T30" s="145">
        <v>3</v>
      </c>
      <c r="U30" s="145">
        <v>4</v>
      </c>
      <c r="V30" s="145">
        <v>5</v>
      </c>
      <c r="W30" s="145">
        <v>6</v>
      </c>
      <c r="X30" s="145">
        <v>7</v>
      </c>
      <c r="Y30" s="145">
        <v>8</v>
      </c>
      <c r="Z30" s="145">
        <v>9</v>
      </c>
      <c r="AA30" s="145">
        <v>10</v>
      </c>
      <c r="AB30" s="146">
        <v>11</v>
      </c>
    </row>
    <row r="31" spans="1:29">
      <c r="B31" s="147">
        <v>12</v>
      </c>
      <c r="C31" s="145">
        <v>13</v>
      </c>
      <c r="D31" s="145">
        <v>14</v>
      </c>
      <c r="E31" s="145">
        <v>15</v>
      </c>
      <c r="F31" s="145">
        <v>16</v>
      </c>
      <c r="G31" s="145">
        <v>17</v>
      </c>
      <c r="H31" s="145">
        <v>18</v>
      </c>
      <c r="I31" s="145">
        <v>19</v>
      </c>
      <c r="J31" s="145">
        <v>20</v>
      </c>
      <c r="K31" s="145">
        <v>21</v>
      </c>
      <c r="L31" s="145">
        <v>22</v>
      </c>
      <c r="M31" s="145">
        <v>23</v>
      </c>
      <c r="N31" s="146">
        <v>24</v>
      </c>
      <c r="P31" s="147">
        <v>12</v>
      </c>
      <c r="Q31" s="145">
        <v>13</v>
      </c>
      <c r="R31" s="145">
        <v>14</v>
      </c>
      <c r="S31" s="145">
        <v>15</v>
      </c>
      <c r="T31" s="145">
        <v>16</v>
      </c>
      <c r="U31" s="145">
        <v>17</v>
      </c>
      <c r="V31" s="145">
        <v>18</v>
      </c>
      <c r="W31" s="145">
        <v>19</v>
      </c>
      <c r="X31" s="145">
        <v>20</v>
      </c>
      <c r="Y31" s="145">
        <v>21</v>
      </c>
      <c r="Z31" s="145">
        <v>22</v>
      </c>
      <c r="AA31" s="145">
        <v>23</v>
      </c>
      <c r="AB31" s="146">
        <v>24</v>
      </c>
    </row>
    <row r="32" spans="1:29">
      <c r="B32" s="147">
        <v>25</v>
      </c>
      <c r="C32" s="145">
        <v>26</v>
      </c>
      <c r="D32" s="145">
        <v>27</v>
      </c>
      <c r="E32" s="145">
        <v>28</v>
      </c>
      <c r="F32" s="145">
        <v>29</v>
      </c>
      <c r="G32" s="145">
        <v>30</v>
      </c>
      <c r="H32" s="145">
        <v>31</v>
      </c>
      <c r="I32" s="145">
        <v>32</v>
      </c>
      <c r="J32" s="145">
        <v>33</v>
      </c>
      <c r="K32" s="145">
        <v>34</v>
      </c>
      <c r="L32" s="145">
        <v>35</v>
      </c>
      <c r="M32" s="145">
        <v>36</v>
      </c>
      <c r="N32" s="146">
        <v>37</v>
      </c>
      <c r="P32" s="147">
        <v>25</v>
      </c>
      <c r="Q32" s="145">
        <v>26</v>
      </c>
      <c r="R32" s="145">
        <v>27</v>
      </c>
      <c r="S32" s="145">
        <v>28</v>
      </c>
      <c r="T32" s="145">
        <v>29</v>
      </c>
      <c r="U32" s="145">
        <v>30</v>
      </c>
      <c r="V32" s="145">
        <v>31</v>
      </c>
      <c r="W32" s="145">
        <v>32</v>
      </c>
      <c r="X32" s="145">
        <v>33</v>
      </c>
      <c r="Y32" s="145">
        <v>34</v>
      </c>
      <c r="Z32" s="145">
        <v>35</v>
      </c>
      <c r="AA32" s="145">
        <v>36</v>
      </c>
      <c r="AB32" s="146">
        <v>37</v>
      </c>
    </row>
    <row r="33" spans="1:29">
      <c r="B33" s="148">
        <v>38</v>
      </c>
      <c r="C33" s="149">
        <v>39</v>
      </c>
      <c r="D33" s="149">
        <v>40</v>
      </c>
      <c r="E33" s="149">
        <v>41</v>
      </c>
      <c r="F33" s="149">
        <v>42</v>
      </c>
      <c r="G33" s="149">
        <v>43</v>
      </c>
      <c r="H33" s="149">
        <v>44</v>
      </c>
      <c r="I33" s="149">
        <v>45</v>
      </c>
      <c r="J33" s="149">
        <v>46</v>
      </c>
      <c r="K33" s="149">
        <v>47</v>
      </c>
      <c r="L33" s="149">
        <v>48</v>
      </c>
      <c r="M33" s="149">
        <v>49</v>
      </c>
      <c r="N33" s="150">
        <v>50</v>
      </c>
      <c r="P33" s="148">
        <v>38</v>
      </c>
      <c r="Q33" s="149">
        <v>39</v>
      </c>
      <c r="R33" s="149">
        <v>40</v>
      </c>
      <c r="S33" s="149">
        <v>41</v>
      </c>
      <c r="T33" s="149">
        <v>42</v>
      </c>
      <c r="U33" s="149">
        <v>43</v>
      </c>
      <c r="V33" s="149">
        <v>44</v>
      </c>
      <c r="W33" s="149">
        <v>45</v>
      </c>
      <c r="X33" s="149">
        <v>46</v>
      </c>
      <c r="Y33" s="149">
        <v>47</v>
      </c>
      <c r="Z33" s="149">
        <v>48</v>
      </c>
      <c r="AA33" s="149">
        <v>49</v>
      </c>
      <c r="AB33" s="150">
        <v>50</v>
      </c>
    </row>
    <row r="34" spans="1:29" ht="6" customHeight="1"/>
    <row r="35" spans="1:29" ht="12.75" customHeight="1">
      <c r="B35" s="324" t="s">
        <v>54</v>
      </c>
      <c r="C35" s="324"/>
      <c r="D35" s="324"/>
      <c r="E35" s="324"/>
      <c r="F35" s="324"/>
      <c r="G35" s="324"/>
      <c r="H35" s="324"/>
      <c r="I35" s="151"/>
      <c r="J35" s="151"/>
      <c r="K35" s="151" t="s">
        <v>55</v>
      </c>
      <c r="L35" s="151"/>
      <c r="M35" s="151"/>
      <c r="N35" s="324" t="s">
        <v>56</v>
      </c>
      <c r="O35" s="324"/>
      <c r="P35" s="324"/>
      <c r="Q35" s="324"/>
      <c r="R35" s="324"/>
      <c r="S35" s="324"/>
      <c r="T35" s="324"/>
      <c r="U35" s="151"/>
      <c r="V35" s="325" t="s">
        <v>57</v>
      </c>
      <c r="W35" s="325"/>
      <c r="X35" s="325"/>
      <c r="Y35" s="325"/>
      <c r="Z35" s="325"/>
      <c r="AA35" s="325"/>
      <c r="AB35" s="325"/>
    </row>
    <row r="36" spans="1:29" ht="6" customHeight="1"/>
    <row r="37" spans="1:29">
      <c r="B37" s="309"/>
      <c r="C37" s="309"/>
      <c r="D37" s="309"/>
      <c r="E37" s="309"/>
      <c r="F37" s="309"/>
      <c r="G37" s="309"/>
      <c r="H37" s="309"/>
      <c r="J37" s="137"/>
      <c r="K37" s="152" t="s">
        <v>25</v>
      </c>
      <c r="L37" s="137"/>
      <c r="M37" s="153"/>
      <c r="N37" s="309"/>
      <c r="O37" s="309"/>
      <c r="P37" s="309"/>
      <c r="Q37" s="309"/>
      <c r="R37" s="309"/>
      <c r="S37" s="309"/>
      <c r="T37" s="309"/>
      <c r="U37" s="152"/>
      <c r="V37" s="318"/>
      <c r="W37" s="318"/>
      <c r="X37" s="318"/>
      <c r="Y37" s="318"/>
      <c r="Z37" s="318"/>
      <c r="AA37" s="318"/>
      <c r="AB37" s="318"/>
    </row>
    <row r="38" spans="1:29">
      <c r="A38" s="154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4"/>
    </row>
    <row r="40" spans="1:29">
      <c r="B40" s="308" t="s">
        <v>44</v>
      </c>
      <c r="C40" s="308"/>
      <c r="D40" s="308"/>
      <c r="E40" s="308"/>
      <c r="F40" s="308"/>
      <c r="G40" s="309"/>
      <c r="H40" s="309"/>
      <c r="J40" s="310" t="s">
        <v>22</v>
      </c>
      <c r="K40" s="310"/>
      <c r="L40" s="309"/>
      <c r="M40" s="309"/>
      <c r="N40" s="309"/>
      <c r="P40" s="310" t="s">
        <v>45</v>
      </c>
      <c r="Q40" s="310"/>
      <c r="R40" s="309"/>
      <c r="S40" s="309"/>
    </row>
    <row r="41" spans="1:29">
      <c r="B41" s="310" t="s">
        <v>46</v>
      </c>
      <c r="C41" s="310"/>
      <c r="D41" s="309"/>
      <c r="E41" s="309"/>
      <c r="F41" s="308" t="s">
        <v>18</v>
      </c>
      <c r="G41" s="311"/>
      <c r="H41" s="309"/>
      <c r="I41" s="309"/>
      <c r="K41" s="310" t="s">
        <v>43</v>
      </c>
      <c r="L41" s="310"/>
      <c r="M41" s="312"/>
      <c r="N41" s="312"/>
    </row>
    <row r="43" spans="1:29">
      <c r="B43" s="313" t="s">
        <v>47</v>
      </c>
      <c r="C43" s="314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6"/>
      <c r="P43" s="313" t="s">
        <v>48</v>
      </c>
      <c r="Q43" s="314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6"/>
    </row>
    <row r="44" spans="1:29">
      <c r="B44" s="139" t="s">
        <v>49</v>
      </c>
      <c r="C44" s="317" t="s">
        <v>50</v>
      </c>
      <c r="D44" s="318"/>
      <c r="E44" s="318"/>
      <c r="F44" s="318"/>
      <c r="G44" s="318"/>
      <c r="H44" s="318"/>
      <c r="I44" s="318"/>
      <c r="J44" s="319"/>
      <c r="K44" s="317" t="s">
        <v>51</v>
      </c>
      <c r="L44" s="318"/>
      <c r="M44" s="318"/>
      <c r="N44" s="319"/>
      <c r="P44" s="140" t="s">
        <v>49</v>
      </c>
      <c r="Q44" s="313" t="s">
        <v>50</v>
      </c>
      <c r="R44" s="314"/>
      <c r="S44" s="314"/>
      <c r="T44" s="314"/>
      <c r="U44" s="314"/>
      <c r="V44" s="314"/>
      <c r="W44" s="314"/>
      <c r="X44" s="320"/>
      <c r="Y44" s="313" t="s">
        <v>51</v>
      </c>
      <c r="Z44" s="314"/>
      <c r="AA44" s="314"/>
      <c r="AB44" s="320"/>
    </row>
    <row r="45" spans="1:29">
      <c r="B45" s="141"/>
      <c r="C45" s="321" t="s">
        <v>52</v>
      </c>
      <c r="D45" s="314"/>
      <c r="E45" s="314"/>
      <c r="F45" s="314"/>
      <c r="G45" s="314"/>
      <c r="H45" s="314"/>
      <c r="I45" s="314"/>
      <c r="J45" s="320"/>
      <c r="K45" s="142">
        <v>1</v>
      </c>
      <c r="L45" s="143">
        <v>2</v>
      </c>
      <c r="M45" s="143">
        <v>3</v>
      </c>
      <c r="N45" s="144">
        <v>4</v>
      </c>
      <c r="P45" s="141"/>
      <c r="Q45" s="321" t="s">
        <v>52</v>
      </c>
      <c r="R45" s="314"/>
      <c r="S45" s="314"/>
      <c r="T45" s="314"/>
      <c r="U45" s="314"/>
      <c r="V45" s="314"/>
      <c r="W45" s="314"/>
      <c r="X45" s="320"/>
      <c r="Y45" s="142">
        <v>1</v>
      </c>
      <c r="Z45" s="143">
        <v>2</v>
      </c>
      <c r="AA45" s="143">
        <v>3</v>
      </c>
      <c r="AB45" s="144">
        <v>4</v>
      </c>
    </row>
    <row r="46" spans="1:29">
      <c r="B46" s="141"/>
      <c r="C46" s="321" t="s">
        <v>52</v>
      </c>
      <c r="D46" s="314"/>
      <c r="E46" s="314"/>
      <c r="F46" s="314"/>
      <c r="G46" s="314"/>
      <c r="H46" s="314"/>
      <c r="I46" s="314"/>
      <c r="J46" s="320"/>
      <c r="K46" s="142">
        <v>1</v>
      </c>
      <c r="L46" s="143">
        <v>2</v>
      </c>
      <c r="M46" s="143">
        <v>3</v>
      </c>
      <c r="N46" s="144">
        <v>4</v>
      </c>
      <c r="P46" s="141"/>
      <c r="Q46" s="321" t="s">
        <v>52</v>
      </c>
      <c r="R46" s="314"/>
      <c r="S46" s="314"/>
      <c r="T46" s="314"/>
      <c r="U46" s="314"/>
      <c r="V46" s="314"/>
      <c r="W46" s="314"/>
      <c r="X46" s="320"/>
      <c r="Y46" s="142">
        <v>1</v>
      </c>
      <c r="Z46" s="143">
        <v>2</v>
      </c>
      <c r="AA46" s="143">
        <v>3</v>
      </c>
      <c r="AB46" s="144">
        <v>4</v>
      </c>
    </row>
    <row r="47" spans="1:29">
      <c r="B47" s="141"/>
      <c r="C47" s="321" t="s">
        <v>52</v>
      </c>
      <c r="D47" s="314"/>
      <c r="E47" s="314"/>
      <c r="F47" s="314"/>
      <c r="G47" s="314"/>
      <c r="H47" s="314"/>
      <c r="I47" s="314"/>
      <c r="J47" s="320"/>
      <c r="K47" s="142">
        <v>1</v>
      </c>
      <c r="L47" s="143">
        <v>2</v>
      </c>
      <c r="M47" s="143">
        <v>3</v>
      </c>
      <c r="N47" s="144">
        <v>4</v>
      </c>
      <c r="P47" s="141"/>
      <c r="Q47" s="321" t="s">
        <v>52</v>
      </c>
      <c r="R47" s="314"/>
      <c r="S47" s="314"/>
      <c r="T47" s="314"/>
      <c r="U47" s="314"/>
      <c r="V47" s="314"/>
      <c r="W47" s="314"/>
      <c r="X47" s="320"/>
      <c r="Y47" s="142">
        <v>1</v>
      </c>
      <c r="Z47" s="143">
        <v>2</v>
      </c>
      <c r="AA47" s="143">
        <v>3</v>
      </c>
      <c r="AB47" s="144">
        <v>4</v>
      </c>
    </row>
    <row r="48" spans="1:29">
      <c r="B48" s="141"/>
      <c r="C48" s="321" t="s">
        <v>52</v>
      </c>
      <c r="D48" s="314"/>
      <c r="E48" s="314"/>
      <c r="F48" s="314"/>
      <c r="G48" s="314"/>
      <c r="H48" s="314"/>
      <c r="I48" s="314"/>
      <c r="J48" s="320"/>
      <c r="K48" s="142">
        <v>1</v>
      </c>
      <c r="L48" s="143">
        <v>2</v>
      </c>
      <c r="M48" s="143">
        <v>3</v>
      </c>
      <c r="N48" s="144">
        <v>4</v>
      </c>
      <c r="P48" s="141"/>
      <c r="Q48" s="321" t="s">
        <v>52</v>
      </c>
      <c r="R48" s="314"/>
      <c r="S48" s="314"/>
      <c r="T48" s="314"/>
      <c r="U48" s="314"/>
      <c r="V48" s="314"/>
      <c r="W48" s="314"/>
      <c r="X48" s="320"/>
      <c r="Y48" s="142">
        <v>1</v>
      </c>
      <c r="Z48" s="143">
        <v>2</v>
      </c>
      <c r="AA48" s="143">
        <v>3</v>
      </c>
      <c r="AB48" s="144">
        <v>4</v>
      </c>
    </row>
    <row r="49" spans="1:29">
      <c r="B49" s="322" t="s">
        <v>53</v>
      </c>
      <c r="C49" s="323"/>
      <c r="D49" s="145">
        <v>1</v>
      </c>
      <c r="E49" s="145">
        <v>2</v>
      </c>
      <c r="F49" s="145">
        <v>3</v>
      </c>
      <c r="G49" s="145">
        <v>4</v>
      </c>
      <c r="H49" s="145">
        <v>5</v>
      </c>
      <c r="I49" s="145">
        <v>6</v>
      </c>
      <c r="J49" s="145">
        <v>7</v>
      </c>
      <c r="K49" s="145">
        <v>8</v>
      </c>
      <c r="L49" s="145">
        <v>9</v>
      </c>
      <c r="M49" s="145">
        <v>10</v>
      </c>
      <c r="N49" s="146">
        <v>11</v>
      </c>
      <c r="P49" s="322" t="s">
        <v>53</v>
      </c>
      <c r="Q49" s="323"/>
      <c r="R49" s="145">
        <v>1</v>
      </c>
      <c r="S49" s="145">
        <v>2</v>
      </c>
      <c r="T49" s="145">
        <v>3</v>
      </c>
      <c r="U49" s="145">
        <v>4</v>
      </c>
      <c r="V49" s="145">
        <v>5</v>
      </c>
      <c r="W49" s="145">
        <v>6</v>
      </c>
      <c r="X49" s="145">
        <v>7</v>
      </c>
      <c r="Y49" s="145">
        <v>8</v>
      </c>
      <c r="Z49" s="145">
        <v>9</v>
      </c>
      <c r="AA49" s="145">
        <v>10</v>
      </c>
      <c r="AB49" s="146">
        <v>11</v>
      </c>
    </row>
    <row r="50" spans="1:29">
      <c r="B50" s="147">
        <v>12</v>
      </c>
      <c r="C50" s="145">
        <v>13</v>
      </c>
      <c r="D50" s="145">
        <v>14</v>
      </c>
      <c r="E50" s="145">
        <v>15</v>
      </c>
      <c r="F50" s="145">
        <v>16</v>
      </c>
      <c r="G50" s="145">
        <v>17</v>
      </c>
      <c r="H50" s="145">
        <v>18</v>
      </c>
      <c r="I50" s="145">
        <v>19</v>
      </c>
      <c r="J50" s="145">
        <v>20</v>
      </c>
      <c r="K50" s="145">
        <v>21</v>
      </c>
      <c r="L50" s="145">
        <v>22</v>
      </c>
      <c r="M50" s="145">
        <v>23</v>
      </c>
      <c r="N50" s="146">
        <v>24</v>
      </c>
      <c r="P50" s="147">
        <v>12</v>
      </c>
      <c r="Q50" s="145">
        <v>13</v>
      </c>
      <c r="R50" s="145">
        <v>14</v>
      </c>
      <c r="S50" s="145">
        <v>15</v>
      </c>
      <c r="T50" s="145">
        <v>16</v>
      </c>
      <c r="U50" s="145">
        <v>17</v>
      </c>
      <c r="V50" s="145">
        <v>18</v>
      </c>
      <c r="W50" s="145">
        <v>19</v>
      </c>
      <c r="X50" s="145">
        <v>20</v>
      </c>
      <c r="Y50" s="145">
        <v>21</v>
      </c>
      <c r="Z50" s="145">
        <v>22</v>
      </c>
      <c r="AA50" s="145">
        <v>23</v>
      </c>
      <c r="AB50" s="146">
        <v>24</v>
      </c>
    </row>
    <row r="51" spans="1:29">
      <c r="B51" s="147">
        <v>25</v>
      </c>
      <c r="C51" s="145">
        <v>26</v>
      </c>
      <c r="D51" s="145">
        <v>27</v>
      </c>
      <c r="E51" s="145">
        <v>28</v>
      </c>
      <c r="F51" s="145">
        <v>29</v>
      </c>
      <c r="G51" s="145">
        <v>30</v>
      </c>
      <c r="H51" s="145">
        <v>31</v>
      </c>
      <c r="I51" s="145">
        <v>32</v>
      </c>
      <c r="J51" s="145">
        <v>33</v>
      </c>
      <c r="K51" s="145">
        <v>34</v>
      </c>
      <c r="L51" s="145">
        <v>35</v>
      </c>
      <c r="M51" s="145">
        <v>36</v>
      </c>
      <c r="N51" s="146">
        <v>37</v>
      </c>
      <c r="P51" s="147">
        <v>25</v>
      </c>
      <c r="Q51" s="145">
        <v>26</v>
      </c>
      <c r="R51" s="145">
        <v>27</v>
      </c>
      <c r="S51" s="145">
        <v>28</v>
      </c>
      <c r="T51" s="145">
        <v>29</v>
      </c>
      <c r="U51" s="145">
        <v>30</v>
      </c>
      <c r="V51" s="145">
        <v>31</v>
      </c>
      <c r="W51" s="145">
        <v>32</v>
      </c>
      <c r="X51" s="145">
        <v>33</v>
      </c>
      <c r="Y51" s="145">
        <v>34</v>
      </c>
      <c r="Z51" s="145">
        <v>35</v>
      </c>
      <c r="AA51" s="145">
        <v>36</v>
      </c>
      <c r="AB51" s="146">
        <v>37</v>
      </c>
    </row>
    <row r="52" spans="1:29">
      <c r="B52" s="148">
        <v>38</v>
      </c>
      <c r="C52" s="149">
        <v>39</v>
      </c>
      <c r="D52" s="149">
        <v>40</v>
      </c>
      <c r="E52" s="149">
        <v>41</v>
      </c>
      <c r="F52" s="149">
        <v>42</v>
      </c>
      <c r="G52" s="149">
        <v>43</v>
      </c>
      <c r="H52" s="149">
        <v>44</v>
      </c>
      <c r="I52" s="149">
        <v>45</v>
      </c>
      <c r="J52" s="149">
        <v>46</v>
      </c>
      <c r="K52" s="149">
        <v>47</v>
      </c>
      <c r="L52" s="149">
        <v>48</v>
      </c>
      <c r="M52" s="149">
        <v>49</v>
      </c>
      <c r="N52" s="150">
        <v>50</v>
      </c>
      <c r="P52" s="148">
        <v>38</v>
      </c>
      <c r="Q52" s="149">
        <v>39</v>
      </c>
      <c r="R52" s="149">
        <v>40</v>
      </c>
      <c r="S52" s="149">
        <v>41</v>
      </c>
      <c r="T52" s="149">
        <v>42</v>
      </c>
      <c r="U52" s="149">
        <v>43</v>
      </c>
      <c r="V52" s="149">
        <v>44</v>
      </c>
      <c r="W52" s="149">
        <v>45</v>
      </c>
      <c r="X52" s="149">
        <v>46</v>
      </c>
      <c r="Y52" s="149">
        <v>47</v>
      </c>
      <c r="Z52" s="149">
        <v>48</v>
      </c>
      <c r="AA52" s="149">
        <v>49</v>
      </c>
      <c r="AB52" s="150">
        <v>50</v>
      </c>
    </row>
    <row r="53" spans="1:29" ht="6" customHeight="1"/>
    <row r="54" spans="1:29" ht="12.75" customHeight="1">
      <c r="B54" s="324" t="s">
        <v>54</v>
      </c>
      <c r="C54" s="324"/>
      <c r="D54" s="324"/>
      <c r="E54" s="324"/>
      <c r="F54" s="324"/>
      <c r="G54" s="324"/>
      <c r="H54" s="324"/>
      <c r="I54" s="151"/>
      <c r="J54" s="151"/>
      <c r="K54" s="151" t="s">
        <v>55</v>
      </c>
      <c r="L54" s="151"/>
      <c r="M54" s="151"/>
      <c r="N54" s="324" t="s">
        <v>56</v>
      </c>
      <c r="O54" s="324"/>
      <c r="P54" s="324"/>
      <c r="Q54" s="324"/>
      <c r="R54" s="324"/>
      <c r="S54" s="324"/>
      <c r="T54" s="324"/>
      <c r="U54" s="151"/>
      <c r="V54" s="325" t="s">
        <v>57</v>
      </c>
      <c r="W54" s="325"/>
      <c r="X54" s="325"/>
      <c r="Y54" s="325"/>
      <c r="Z54" s="325"/>
      <c r="AA54" s="325"/>
      <c r="AB54" s="325"/>
    </row>
    <row r="55" spans="1:29" ht="6" customHeight="1"/>
    <row r="56" spans="1:29">
      <c r="B56" s="309"/>
      <c r="C56" s="309"/>
      <c r="D56" s="309"/>
      <c r="E56" s="309"/>
      <c r="F56" s="309"/>
      <c r="G56" s="309"/>
      <c r="H56" s="309"/>
      <c r="J56" s="137"/>
      <c r="K56" s="152" t="s">
        <v>25</v>
      </c>
      <c r="L56" s="137"/>
      <c r="M56" s="153"/>
      <c r="N56" s="309"/>
      <c r="O56" s="309"/>
      <c r="P56" s="309"/>
      <c r="Q56" s="309"/>
      <c r="R56" s="309"/>
      <c r="S56" s="309"/>
      <c r="T56" s="309"/>
      <c r="U56" s="152"/>
      <c r="V56" s="318"/>
      <c r="W56" s="318"/>
      <c r="X56" s="318"/>
      <c r="Y56" s="318"/>
      <c r="Z56" s="318"/>
      <c r="AA56" s="318"/>
      <c r="AB56" s="318"/>
    </row>
    <row r="57" spans="1:29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4"/>
    </row>
    <row r="59" spans="1:29">
      <c r="B59" s="308" t="s">
        <v>44</v>
      </c>
      <c r="C59" s="308"/>
      <c r="D59" s="308"/>
      <c r="E59" s="308"/>
      <c r="F59" s="308"/>
      <c r="G59" s="309"/>
      <c r="H59" s="309"/>
      <c r="J59" s="310" t="s">
        <v>22</v>
      </c>
      <c r="K59" s="310"/>
      <c r="L59" s="309"/>
      <c r="M59" s="309"/>
      <c r="N59" s="309"/>
      <c r="P59" s="310" t="s">
        <v>45</v>
      </c>
      <c r="Q59" s="310"/>
      <c r="R59" s="309"/>
      <c r="S59" s="309"/>
    </row>
    <row r="60" spans="1:29">
      <c r="B60" s="310" t="s">
        <v>46</v>
      </c>
      <c r="C60" s="310"/>
      <c r="D60" s="309"/>
      <c r="E60" s="309"/>
      <c r="F60" s="308" t="s">
        <v>18</v>
      </c>
      <c r="G60" s="311"/>
      <c r="H60" s="309"/>
      <c r="I60" s="309"/>
      <c r="K60" s="310" t="s">
        <v>43</v>
      </c>
      <c r="L60" s="310"/>
      <c r="M60" s="312"/>
      <c r="N60" s="312"/>
    </row>
    <row r="62" spans="1:29">
      <c r="B62" s="313" t="s">
        <v>47</v>
      </c>
      <c r="C62" s="314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6"/>
      <c r="P62" s="313" t="s">
        <v>48</v>
      </c>
      <c r="Q62" s="314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6"/>
    </row>
    <row r="63" spans="1:29">
      <c r="B63" s="139" t="s">
        <v>49</v>
      </c>
      <c r="C63" s="317" t="s">
        <v>50</v>
      </c>
      <c r="D63" s="318"/>
      <c r="E63" s="318"/>
      <c r="F63" s="318"/>
      <c r="G63" s="318"/>
      <c r="H63" s="318"/>
      <c r="I63" s="318"/>
      <c r="J63" s="319"/>
      <c r="K63" s="317" t="s">
        <v>51</v>
      </c>
      <c r="L63" s="318"/>
      <c r="M63" s="318"/>
      <c r="N63" s="319"/>
      <c r="P63" s="140" t="s">
        <v>49</v>
      </c>
      <c r="Q63" s="313" t="s">
        <v>50</v>
      </c>
      <c r="R63" s="314"/>
      <c r="S63" s="314"/>
      <c r="T63" s="314"/>
      <c r="U63" s="314"/>
      <c r="V63" s="314"/>
      <c r="W63" s="314"/>
      <c r="X63" s="320"/>
      <c r="Y63" s="313" t="s">
        <v>51</v>
      </c>
      <c r="Z63" s="314"/>
      <c r="AA63" s="314"/>
      <c r="AB63" s="320"/>
    </row>
    <row r="64" spans="1:29">
      <c r="B64" s="141"/>
      <c r="C64" s="321" t="s">
        <v>52</v>
      </c>
      <c r="D64" s="314"/>
      <c r="E64" s="314"/>
      <c r="F64" s="314"/>
      <c r="G64" s="314"/>
      <c r="H64" s="314"/>
      <c r="I64" s="314"/>
      <c r="J64" s="320"/>
      <c r="K64" s="142">
        <v>1</v>
      </c>
      <c r="L64" s="143">
        <v>2</v>
      </c>
      <c r="M64" s="143">
        <v>3</v>
      </c>
      <c r="N64" s="144">
        <v>4</v>
      </c>
      <c r="P64" s="141"/>
      <c r="Q64" s="321" t="s">
        <v>52</v>
      </c>
      <c r="R64" s="314"/>
      <c r="S64" s="314"/>
      <c r="T64" s="314"/>
      <c r="U64" s="314"/>
      <c r="V64" s="314"/>
      <c r="W64" s="314"/>
      <c r="X64" s="320"/>
      <c r="Y64" s="142">
        <v>1</v>
      </c>
      <c r="Z64" s="143">
        <v>2</v>
      </c>
      <c r="AA64" s="143">
        <v>3</v>
      </c>
      <c r="AB64" s="144">
        <v>4</v>
      </c>
    </row>
    <row r="65" spans="1:29">
      <c r="B65" s="141"/>
      <c r="C65" s="321" t="s">
        <v>52</v>
      </c>
      <c r="D65" s="314"/>
      <c r="E65" s="314"/>
      <c r="F65" s="314"/>
      <c r="G65" s="314"/>
      <c r="H65" s="314"/>
      <c r="I65" s="314"/>
      <c r="J65" s="320"/>
      <c r="K65" s="142">
        <v>1</v>
      </c>
      <c r="L65" s="143">
        <v>2</v>
      </c>
      <c r="M65" s="143">
        <v>3</v>
      </c>
      <c r="N65" s="144">
        <v>4</v>
      </c>
      <c r="P65" s="141"/>
      <c r="Q65" s="321" t="s">
        <v>52</v>
      </c>
      <c r="R65" s="314"/>
      <c r="S65" s="314"/>
      <c r="T65" s="314"/>
      <c r="U65" s="314"/>
      <c r="V65" s="314"/>
      <c r="W65" s="314"/>
      <c r="X65" s="320"/>
      <c r="Y65" s="142">
        <v>1</v>
      </c>
      <c r="Z65" s="143">
        <v>2</v>
      </c>
      <c r="AA65" s="143">
        <v>3</v>
      </c>
      <c r="AB65" s="144">
        <v>4</v>
      </c>
    </row>
    <row r="66" spans="1:29">
      <c r="B66" s="141"/>
      <c r="C66" s="321" t="s">
        <v>52</v>
      </c>
      <c r="D66" s="314"/>
      <c r="E66" s="314"/>
      <c r="F66" s="314"/>
      <c r="G66" s="314"/>
      <c r="H66" s="314"/>
      <c r="I66" s="314"/>
      <c r="J66" s="320"/>
      <c r="K66" s="142">
        <v>1</v>
      </c>
      <c r="L66" s="143">
        <v>2</v>
      </c>
      <c r="M66" s="143">
        <v>3</v>
      </c>
      <c r="N66" s="144">
        <v>4</v>
      </c>
      <c r="P66" s="141"/>
      <c r="Q66" s="321" t="s">
        <v>52</v>
      </c>
      <c r="R66" s="314"/>
      <c r="S66" s="314"/>
      <c r="T66" s="314"/>
      <c r="U66" s="314"/>
      <c r="V66" s="314"/>
      <c r="W66" s="314"/>
      <c r="X66" s="320"/>
      <c r="Y66" s="142">
        <v>1</v>
      </c>
      <c r="Z66" s="143">
        <v>2</v>
      </c>
      <c r="AA66" s="143">
        <v>3</v>
      </c>
      <c r="AB66" s="144">
        <v>4</v>
      </c>
    </row>
    <row r="67" spans="1:29">
      <c r="B67" s="141"/>
      <c r="C67" s="321" t="s">
        <v>52</v>
      </c>
      <c r="D67" s="314"/>
      <c r="E67" s="314"/>
      <c r="F67" s="314"/>
      <c r="G67" s="314"/>
      <c r="H67" s="314"/>
      <c r="I67" s="314"/>
      <c r="J67" s="320"/>
      <c r="K67" s="142">
        <v>1</v>
      </c>
      <c r="L67" s="143">
        <v>2</v>
      </c>
      <c r="M67" s="143">
        <v>3</v>
      </c>
      <c r="N67" s="144">
        <v>4</v>
      </c>
      <c r="P67" s="141"/>
      <c r="Q67" s="321" t="s">
        <v>52</v>
      </c>
      <c r="R67" s="314"/>
      <c r="S67" s="314"/>
      <c r="T67" s="314"/>
      <c r="U67" s="314"/>
      <c r="V67" s="314"/>
      <c r="W67" s="314"/>
      <c r="X67" s="320"/>
      <c r="Y67" s="142">
        <v>1</v>
      </c>
      <c r="Z67" s="143">
        <v>2</v>
      </c>
      <c r="AA67" s="143">
        <v>3</v>
      </c>
      <c r="AB67" s="144">
        <v>4</v>
      </c>
    </row>
    <row r="68" spans="1:29">
      <c r="B68" s="322" t="s">
        <v>53</v>
      </c>
      <c r="C68" s="323"/>
      <c r="D68" s="145">
        <v>1</v>
      </c>
      <c r="E68" s="145">
        <v>2</v>
      </c>
      <c r="F68" s="145">
        <v>3</v>
      </c>
      <c r="G68" s="145">
        <v>4</v>
      </c>
      <c r="H68" s="145">
        <v>5</v>
      </c>
      <c r="I68" s="145">
        <v>6</v>
      </c>
      <c r="J68" s="145">
        <v>7</v>
      </c>
      <c r="K68" s="145">
        <v>8</v>
      </c>
      <c r="L68" s="145">
        <v>9</v>
      </c>
      <c r="M68" s="145">
        <v>10</v>
      </c>
      <c r="N68" s="146">
        <v>11</v>
      </c>
      <c r="P68" s="322" t="s">
        <v>53</v>
      </c>
      <c r="Q68" s="323"/>
      <c r="R68" s="145">
        <v>1</v>
      </c>
      <c r="S68" s="145">
        <v>2</v>
      </c>
      <c r="T68" s="145">
        <v>3</v>
      </c>
      <c r="U68" s="145">
        <v>4</v>
      </c>
      <c r="V68" s="145">
        <v>5</v>
      </c>
      <c r="W68" s="145">
        <v>6</v>
      </c>
      <c r="X68" s="145">
        <v>7</v>
      </c>
      <c r="Y68" s="145">
        <v>8</v>
      </c>
      <c r="Z68" s="145">
        <v>9</v>
      </c>
      <c r="AA68" s="145">
        <v>10</v>
      </c>
      <c r="AB68" s="146">
        <v>11</v>
      </c>
    </row>
    <row r="69" spans="1:29">
      <c r="B69" s="147">
        <v>12</v>
      </c>
      <c r="C69" s="145">
        <v>13</v>
      </c>
      <c r="D69" s="145">
        <v>14</v>
      </c>
      <c r="E69" s="145">
        <v>15</v>
      </c>
      <c r="F69" s="145">
        <v>16</v>
      </c>
      <c r="G69" s="145">
        <v>17</v>
      </c>
      <c r="H69" s="145">
        <v>18</v>
      </c>
      <c r="I69" s="145">
        <v>19</v>
      </c>
      <c r="J69" s="145">
        <v>20</v>
      </c>
      <c r="K69" s="145">
        <v>21</v>
      </c>
      <c r="L69" s="145">
        <v>22</v>
      </c>
      <c r="M69" s="145">
        <v>23</v>
      </c>
      <c r="N69" s="146">
        <v>24</v>
      </c>
      <c r="P69" s="147">
        <v>12</v>
      </c>
      <c r="Q69" s="145">
        <v>13</v>
      </c>
      <c r="R69" s="145">
        <v>14</v>
      </c>
      <c r="S69" s="145">
        <v>15</v>
      </c>
      <c r="T69" s="145">
        <v>16</v>
      </c>
      <c r="U69" s="145">
        <v>17</v>
      </c>
      <c r="V69" s="145">
        <v>18</v>
      </c>
      <c r="W69" s="145">
        <v>19</v>
      </c>
      <c r="X69" s="145">
        <v>20</v>
      </c>
      <c r="Y69" s="145">
        <v>21</v>
      </c>
      <c r="Z69" s="145">
        <v>22</v>
      </c>
      <c r="AA69" s="145">
        <v>23</v>
      </c>
      <c r="AB69" s="146">
        <v>24</v>
      </c>
    </row>
    <row r="70" spans="1:29">
      <c r="B70" s="147">
        <v>25</v>
      </c>
      <c r="C70" s="145">
        <v>26</v>
      </c>
      <c r="D70" s="145">
        <v>27</v>
      </c>
      <c r="E70" s="145">
        <v>28</v>
      </c>
      <c r="F70" s="145">
        <v>29</v>
      </c>
      <c r="G70" s="145">
        <v>30</v>
      </c>
      <c r="H70" s="145">
        <v>31</v>
      </c>
      <c r="I70" s="145">
        <v>32</v>
      </c>
      <c r="J70" s="145">
        <v>33</v>
      </c>
      <c r="K70" s="145">
        <v>34</v>
      </c>
      <c r="L70" s="145">
        <v>35</v>
      </c>
      <c r="M70" s="145">
        <v>36</v>
      </c>
      <c r="N70" s="146">
        <v>37</v>
      </c>
      <c r="P70" s="147">
        <v>25</v>
      </c>
      <c r="Q70" s="145">
        <v>26</v>
      </c>
      <c r="R70" s="145">
        <v>27</v>
      </c>
      <c r="S70" s="145">
        <v>28</v>
      </c>
      <c r="T70" s="145">
        <v>29</v>
      </c>
      <c r="U70" s="145">
        <v>30</v>
      </c>
      <c r="V70" s="145">
        <v>31</v>
      </c>
      <c r="W70" s="145">
        <v>32</v>
      </c>
      <c r="X70" s="145">
        <v>33</v>
      </c>
      <c r="Y70" s="145">
        <v>34</v>
      </c>
      <c r="Z70" s="145">
        <v>35</v>
      </c>
      <c r="AA70" s="145">
        <v>36</v>
      </c>
      <c r="AB70" s="146">
        <v>37</v>
      </c>
    </row>
    <row r="71" spans="1:29">
      <c r="B71" s="148">
        <v>38</v>
      </c>
      <c r="C71" s="149">
        <v>39</v>
      </c>
      <c r="D71" s="149">
        <v>40</v>
      </c>
      <c r="E71" s="149">
        <v>41</v>
      </c>
      <c r="F71" s="149">
        <v>42</v>
      </c>
      <c r="G71" s="149">
        <v>43</v>
      </c>
      <c r="H71" s="149">
        <v>44</v>
      </c>
      <c r="I71" s="149">
        <v>45</v>
      </c>
      <c r="J71" s="149">
        <v>46</v>
      </c>
      <c r="K71" s="149">
        <v>47</v>
      </c>
      <c r="L71" s="149">
        <v>48</v>
      </c>
      <c r="M71" s="149">
        <v>49</v>
      </c>
      <c r="N71" s="150">
        <v>50</v>
      </c>
      <c r="P71" s="148">
        <v>38</v>
      </c>
      <c r="Q71" s="149">
        <v>39</v>
      </c>
      <c r="R71" s="149">
        <v>40</v>
      </c>
      <c r="S71" s="149">
        <v>41</v>
      </c>
      <c r="T71" s="149">
        <v>42</v>
      </c>
      <c r="U71" s="149">
        <v>43</v>
      </c>
      <c r="V71" s="149">
        <v>44</v>
      </c>
      <c r="W71" s="149">
        <v>45</v>
      </c>
      <c r="X71" s="149">
        <v>46</v>
      </c>
      <c r="Y71" s="149">
        <v>47</v>
      </c>
      <c r="Z71" s="149">
        <v>48</v>
      </c>
      <c r="AA71" s="149">
        <v>49</v>
      </c>
      <c r="AB71" s="150">
        <v>50</v>
      </c>
    </row>
    <row r="72" spans="1:29" ht="6" customHeight="1"/>
    <row r="73" spans="1:29" ht="12.75" customHeight="1">
      <c r="B73" s="324" t="s">
        <v>54</v>
      </c>
      <c r="C73" s="324"/>
      <c r="D73" s="324"/>
      <c r="E73" s="324"/>
      <c r="F73" s="324"/>
      <c r="G73" s="324"/>
      <c r="H73" s="324"/>
      <c r="I73" s="151"/>
      <c r="J73" s="151"/>
      <c r="K73" s="151" t="s">
        <v>55</v>
      </c>
      <c r="L73" s="151"/>
      <c r="M73" s="151"/>
      <c r="N73" s="324" t="s">
        <v>56</v>
      </c>
      <c r="O73" s="324"/>
      <c r="P73" s="324"/>
      <c r="Q73" s="324"/>
      <c r="R73" s="324"/>
      <c r="S73" s="324"/>
      <c r="T73" s="324"/>
      <c r="U73" s="151"/>
      <c r="V73" s="325" t="s">
        <v>57</v>
      </c>
      <c r="W73" s="325"/>
      <c r="X73" s="325"/>
      <c r="Y73" s="325"/>
      <c r="Z73" s="325"/>
      <c r="AA73" s="325"/>
      <c r="AB73" s="325"/>
    </row>
    <row r="74" spans="1:29" ht="6" customHeight="1"/>
    <row r="75" spans="1:29">
      <c r="B75" s="309"/>
      <c r="C75" s="309"/>
      <c r="D75" s="309"/>
      <c r="E75" s="309"/>
      <c r="F75" s="309"/>
      <c r="G75" s="309"/>
      <c r="H75" s="309"/>
      <c r="J75" s="137"/>
      <c r="K75" s="152" t="s">
        <v>25</v>
      </c>
      <c r="L75" s="137"/>
      <c r="M75" s="153"/>
      <c r="N75" s="309"/>
      <c r="O75" s="309"/>
      <c r="P75" s="309"/>
      <c r="Q75" s="309"/>
      <c r="R75" s="309"/>
      <c r="S75" s="309"/>
      <c r="T75" s="309"/>
      <c r="U75" s="152"/>
      <c r="V75" s="318"/>
      <c r="W75" s="318"/>
      <c r="X75" s="318"/>
      <c r="Y75" s="318"/>
      <c r="Z75" s="318"/>
      <c r="AA75" s="318"/>
      <c r="AB75" s="318"/>
    </row>
    <row r="76" spans="1:29">
      <c r="A76" s="154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4"/>
    </row>
    <row r="78" spans="1:29">
      <c r="B78" s="308" t="s">
        <v>44</v>
      </c>
      <c r="C78" s="308"/>
      <c r="D78" s="308"/>
      <c r="E78" s="308"/>
      <c r="F78" s="308"/>
      <c r="G78" s="309"/>
      <c r="H78" s="309"/>
      <c r="J78" s="310" t="s">
        <v>22</v>
      </c>
      <c r="K78" s="310"/>
      <c r="L78" s="309"/>
      <c r="M78" s="309"/>
      <c r="N78" s="309"/>
      <c r="P78" s="310" t="s">
        <v>45</v>
      </c>
      <c r="Q78" s="310"/>
      <c r="R78" s="309"/>
      <c r="S78" s="309"/>
    </row>
    <row r="79" spans="1:29">
      <c r="B79" s="310" t="s">
        <v>46</v>
      </c>
      <c r="C79" s="310"/>
      <c r="D79" s="309"/>
      <c r="E79" s="309"/>
      <c r="F79" s="308" t="s">
        <v>18</v>
      </c>
      <c r="G79" s="311"/>
      <c r="H79" s="309"/>
      <c r="I79" s="309"/>
      <c r="K79" s="310" t="s">
        <v>43</v>
      </c>
      <c r="L79" s="310"/>
      <c r="M79" s="312"/>
      <c r="N79" s="312"/>
    </row>
    <row r="81" spans="1:28">
      <c r="B81" s="313" t="s">
        <v>47</v>
      </c>
      <c r="C81" s="314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6"/>
      <c r="P81" s="313" t="s">
        <v>48</v>
      </c>
      <c r="Q81" s="314"/>
      <c r="R81" s="315"/>
      <c r="S81" s="315"/>
      <c r="T81" s="315"/>
      <c r="U81" s="315"/>
      <c r="V81" s="315"/>
      <c r="W81" s="315"/>
      <c r="X81" s="315"/>
      <c r="Y81" s="315"/>
      <c r="Z81" s="315"/>
      <c r="AA81" s="315"/>
      <c r="AB81" s="316"/>
    </row>
    <row r="82" spans="1:28">
      <c r="B82" s="139" t="s">
        <v>49</v>
      </c>
      <c r="C82" s="317" t="s">
        <v>50</v>
      </c>
      <c r="D82" s="318"/>
      <c r="E82" s="318"/>
      <c r="F82" s="318"/>
      <c r="G82" s="318"/>
      <c r="H82" s="318"/>
      <c r="I82" s="318"/>
      <c r="J82" s="319"/>
      <c r="K82" s="317" t="s">
        <v>51</v>
      </c>
      <c r="L82" s="318"/>
      <c r="M82" s="318"/>
      <c r="N82" s="319"/>
      <c r="P82" s="140" t="s">
        <v>49</v>
      </c>
      <c r="Q82" s="313" t="s">
        <v>50</v>
      </c>
      <c r="R82" s="314"/>
      <c r="S82" s="314"/>
      <c r="T82" s="314"/>
      <c r="U82" s="314"/>
      <c r="V82" s="314"/>
      <c r="W82" s="314"/>
      <c r="X82" s="320"/>
      <c r="Y82" s="313" t="s">
        <v>51</v>
      </c>
      <c r="Z82" s="314"/>
      <c r="AA82" s="314"/>
      <c r="AB82" s="320"/>
    </row>
    <row r="83" spans="1:28">
      <c r="B83" s="141"/>
      <c r="C83" s="321" t="s">
        <v>52</v>
      </c>
      <c r="D83" s="314"/>
      <c r="E83" s="314"/>
      <c r="F83" s="314"/>
      <c r="G83" s="314"/>
      <c r="H83" s="314"/>
      <c r="I83" s="314"/>
      <c r="J83" s="320"/>
      <c r="K83" s="142">
        <v>1</v>
      </c>
      <c r="L83" s="143">
        <v>2</v>
      </c>
      <c r="M83" s="143">
        <v>3</v>
      </c>
      <c r="N83" s="144">
        <v>4</v>
      </c>
      <c r="P83" s="141"/>
      <c r="Q83" s="321" t="s">
        <v>52</v>
      </c>
      <c r="R83" s="314"/>
      <c r="S83" s="314"/>
      <c r="T83" s="314"/>
      <c r="U83" s="314"/>
      <c r="V83" s="314"/>
      <c r="W83" s="314"/>
      <c r="X83" s="320"/>
      <c r="Y83" s="142">
        <v>1</v>
      </c>
      <c r="Z83" s="143">
        <v>2</v>
      </c>
      <c r="AA83" s="143">
        <v>3</v>
      </c>
      <c r="AB83" s="144">
        <v>4</v>
      </c>
    </row>
    <row r="84" spans="1:28">
      <c r="B84" s="141"/>
      <c r="C84" s="321" t="s">
        <v>52</v>
      </c>
      <c r="D84" s="314"/>
      <c r="E84" s="314"/>
      <c r="F84" s="314"/>
      <c r="G84" s="314"/>
      <c r="H84" s="314"/>
      <c r="I84" s="314"/>
      <c r="J84" s="320"/>
      <c r="K84" s="142">
        <v>1</v>
      </c>
      <c r="L84" s="143">
        <v>2</v>
      </c>
      <c r="M84" s="143">
        <v>3</v>
      </c>
      <c r="N84" s="144">
        <v>4</v>
      </c>
      <c r="P84" s="141"/>
      <c r="Q84" s="321" t="s">
        <v>52</v>
      </c>
      <c r="R84" s="314"/>
      <c r="S84" s="314"/>
      <c r="T84" s="314"/>
      <c r="U84" s="314"/>
      <c r="V84" s="314"/>
      <c r="W84" s="314"/>
      <c r="X84" s="320"/>
      <c r="Y84" s="142">
        <v>1</v>
      </c>
      <c r="Z84" s="143">
        <v>2</v>
      </c>
      <c r="AA84" s="143">
        <v>3</v>
      </c>
      <c r="AB84" s="144">
        <v>4</v>
      </c>
    </row>
    <row r="85" spans="1:28">
      <c r="B85" s="141"/>
      <c r="C85" s="321" t="s">
        <v>52</v>
      </c>
      <c r="D85" s="314"/>
      <c r="E85" s="314"/>
      <c r="F85" s="314"/>
      <c r="G85" s="314"/>
      <c r="H85" s="314"/>
      <c r="I85" s="314"/>
      <c r="J85" s="320"/>
      <c r="K85" s="142">
        <v>1</v>
      </c>
      <c r="L85" s="143">
        <v>2</v>
      </c>
      <c r="M85" s="143">
        <v>3</v>
      </c>
      <c r="N85" s="144">
        <v>4</v>
      </c>
      <c r="P85" s="141"/>
      <c r="Q85" s="321" t="s">
        <v>52</v>
      </c>
      <c r="R85" s="314"/>
      <c r="S85" s="314"/>
      <c r="T85" s="314"/>
      <c r="U85" s="314"/>
      <c r="V85" s="314"/>
      <c r="W85" s="314"/>
      <c r="X85" s="320"/>
      <c r="Y85" s="142">
        <v>1</v>
      </c>
      <c r="Z85" s="143">
        <v>2</v>
      </c>
      <c r="AA85" s="143">
        <v>3</v>
      </c>
      <c r="AB85" s="144">
        <v>4</v>
      </c>
    </row>
    <row r="86" spans="1:28">
      <c r="B86" s="141"/>
      <c r="C86" s="321" t="s">
        <v>52</v>
      </c>
      <c r="D86" s="314"/>
      <c r="E86" s="314"/>
      <c r="F86" s="314"/>
      <c r="G86" s="314"/>
      <c r="H86" s="314"/>
      <c r="I86" s="314"/>
      <c r="J86" s="320"/>
      <c r="K86" s="142">
        <v>1</v>
      </c>
      <c r="L86" s="143">
        <v>2</v>
      </c>
      <c r="M86" s="143">
        <v>3</v>
      </c>
      <c r="N86" s="144">
        <v>4</v>
      </c>
      <c r="P86" s="141"/>
      <c r="Q86" s="321" t="s">
        <v>52</v>
      </c>
      <c r="R86" s="314"/>
      <c r="S86" s="314"/>
      <c r="T86" s="314"/>
      <c r="U86" s="314"/>
      <c r="V86" s="314"/>
      <c r="W86" s="314"/>
      <c r="X86" s="320"/>
      <c r="Y86" s="142">
        <v>1</v>
      </c>
      <c r="Z86" s="143">
        <v>2</v>
      </c>
      <c r="AA86" s="143">
        <v>3</v>
      </c>
      <c r="AB86" s="144">
        <v>4</v>
      </c>
    </row>
    <row r="87" spans="1:28">
      <c r="B87" s="322" t="s">
        <v>53</v>
      </c>
      <c r="C87" s="323"/>
      <c r="D87" s="145">
        <v>1</v>
      </c>
      <c r="E87" s="145">
        <v>2</v>
      </c>
      <c r="F87" s="145">
        <v>3</v>
      </c>
      <c r="G87" s="145">
        <v>4</v>
      </c>
      <c r="H87" s="145">
        <v>5</v>
      </c>
      <c r="I87" s="145">
        <v>6</v>
      </c>
      <c r="J87" s="145">
        <v>7</v>
      </c>
      <c r="K87" s="145">
        <v>8</v>
      </c>
      <c r="L87" s="145">
        <v>9</v>
      </c>
      <c r="M87" s="145">
        <v>10</v>
      </c>
      <c r="N87" s="146">
        <v>11</v>
      </c>
      <c r="P87" s="322" t="s">
        <v>53</v>
      </c>
      <c r="Q87" s="323"/>
      <c r="R87" s="145">
        <v>1</v>
      </c>
      <c r="S87" s="145">
        <v>2</v>
      </c>
      <c r="T87" s="145">
        <v>3</v>
      </c>
      <c r="U87" s="145">
        <v>4</v>
      </c>
      <c r="V87" s="145">
        <v>5</v>
      </c>
      <c r="W87" s="145">
        <v>6</v>
      </c>
      <c r="X87" s="145">
        <v>7</v>
      </c>
      <c r="Y87" s="145">
        <v>8</v>
      </c>
      <c r="Z87" s="145">
        <v>9</v>
      </c>
      <c r="AA87" s="145">
        <v>10</v>
      </c>
      <c r="AB87" s="146">
        <v>11</v>
      </c>
    </row>
    <row r="88" spans="1:28">
      <c r="B88" s="147">
        <v>12</v>
      </c>
      <c r="C88" s="145">
        <v>13</v>
      </c>
      <c r="D88" s="145">
        <v>14</v>
      </c>
      <c r="E88" s="145">
        <v>15</v>
      </c>
      <c r="F88" s="145">
        <v>16</v>
      </c>
      <c r="G88" s="145">
        <v>17</v>
      </c>
      <c r="H88" s="145">
        <v>18</v>
      </c>
      <c r="I88" s="145">
        <v>19</v>
      </c>
      <c r="J88" s="145">
        <v>20</v>
      </c>
      <c r="K88" s="145">
        <v>21</v>
      </c>
      <c r="L88" s="145">
        <v>22</v>
      </c>
      <c r="M88" s="145">
        <v>23</v>
      </c>
      <c r="N88" s="146">
        <v>24</v>
      </c>
      <c r="P88" s="147">
        <v>12</v>
      </c>
      <c r="Q88" s="145">
        <v>13</v>
      </c>
      <c r="R88" s="145">
        <v>14</v>
      </c>
      <c r="S88" s="145">
        <v>15</v>
      </c>
      <c r="T88" s="145">
        <v>16</v>
      </c>
      <c r="U88" s="145">
        <v>17</v>
      </c>
      <c r="V88" s="145">
        <v>18</v>
      </c>
      <c r="W88" s="145">
        <v>19</v>
      </c>
      <c r="X88" s="145">
        <v>20</v>
      </c>
      <c r="Y88" s="145">
        <v>21</v>
      </c>
      <c r="Z88" s="145">
        <v>22</v>
      </c>
      <c r="AA88" s="145">
        <v>23</v>
      </c>
      <c r="AB88" s="146">
        <v>24</v>
      </c>
    </row>
    <row r="89" spans="1:28">
      <c r="B89" s="147">
        <v>25</v>
      </c>
      <c r="C89" s="145">
        <v>26</v>
      </c>
      <c r="D89" s="145">
        <v>27</v>
      </c>
      <c r="E89" s="145">
        <v>28</v>
      </c>
      <c r="F89" s="145">
        <v>29</v>
      </c>
      <c r="G89" s="145">
        <v>30</v>
      </c>
      <c r="H89" s="145">
        <v>31</v>
      </c>
      <c r="I89" s="145">
        <v>32</v>
      </c>
      <c r="J89" s="145">
        <v>33</v>
      </c>
      <c r="K89" s="145">
        <v>34</v>
      </c>
      <c r="L89" s="145">
        <v>35</v>
      </c>
      <c r="M89" s="145">
        <v>36</v>
      </c>
      <c r="N89" s="146">
        <v>37</v>
      </c>
      <c r="P89" s="147">
        <v>25</v>
      </c>
      <c r="Q89" s="145">
        <v>26</v>
      </c>
      <c r="R89" s="145">
        <v>27</v>
      </c>
      <c r="S89" s="145">
        <v>28</v>
      </c>
      <c r="T89" s="145">
        <v>29</v>
      </c>
      <c r="U89" s="145">
        <v>30</v>
      </c>
      <c r="V89" s="145">
        <v>31</v>
      </c>
      <c r="W89" s="145">
        <v>32</v>
      </c>
      <c r="X89" s="145">
        <v>33</v>
      </c>
      <c r="Y89" s="145">
        <v>34</v>
      </c>
      <c r="Z89" s="145">
        <v>35</v>
      </c>
      <c r="AA89" s="145">
        <v>36</v>
      </c>
      <c r="AB89" s="146">
        <v>37</v>
      </c>
    </row>
    <row r="90" spans="1:28">
      <c r="B90" s="148">
        <v>38</v>
      </c>
      <c r="C90" s="149">
        <v>39</v>
      </c>
      <c r="D90" s="149">
        <v>40</v>
      </c>
      <c r="E90" s="149">
        <v>41</v>
      </c>
      <c r="F90" s="149">
        <v>42</v>
      </c>
      <c r="G90" s="149">
        <v>43</v>
      </c>
      <c r="H90" s="149">
        <v>44</v>
      </c>
      <c r="I90" s="149">
        <v>45</v>
      </c>
      <c r="J90" s="149">
        <v>46</v>
      </c>
      <c r="K90" s="149">
        <v>47</v>
      </c>
      <c r="L90" s="149">
        <v>48</v>
      </c>
      <c r="M90" s="149">
        <v>49</v>
      </c>
      <c r="N90" s="150">
        <v>50</v>
      </c>
      <c r="P90" s="148">
        <v>38</v>
      </c>
      <c r="Q90" s="149">
        <v>39</v>
      </c>
      <c r="R90" s="149">
        <v>40</v>
      </c>
      <c r="S90" s="149">
        <v>41</v>
      </c>
      <c r="T90" s="149">
        <v>42</v>
      </c>
      <c r="U90" s="149">
        <v>43</v>
      </c>
      <c r="V90" s="149">
        <v>44</v>
      </c>
      <c r="W90" s="149">
        <v>45</v>
      </c>
      <c r="X90" s="149">
        <v>46</v>
      </c>
      <c r="Y90" s="149">
        <v>47</v>
      </c>
      <c r="Z90" s="149">
        <v>48</v>
      </c>
      <c r="AA90" s="149">
        <v>49</v>
      </c>
      <c r="AB90" s="150">
        <v>50</v>
      </c>
    </row>
    <row r="91" spans="1:28" ht="6" customHeight="1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</row>
    <row r="92" spans="1:28" ht="12.75" customHeight="1">
      <c r="B92" s="324" t="s">
        <v>54</v>
      </c>
      <c r="C92" s="324"/>
      <c r="D92" s="324"/>
      <c r="E92" s="324"/>
      <c r="F92" s="324"/>
      <c r="G92" s="324"/>
      <c r="H92" s="324"/>
      <c r="I92" s="151"/>
      <c r="J92" s="151"/>
      <c r="K92" s="151" t="s">
        <v>55</v>
      </c>
      <c r="L92" s="151"/>
      <c r="M92" s="151"/>
      <c r="N92" s="324" t="s">
        <v>56</v>
      </c>
      <c r="O92" s="324"/>
      <c r="P92" s="324"/>
      <c r="Q92" s="324"/>
      <c r="R92" s="324"/>
      <c r="S92" s="324"/>
      <c r="T92" s="324"/>
      <c r="U92" s="151"/>
      <c r="V92" s="325" t="s">
        <v>57</v>
      </c>
      <c r="W92" s="325"/>
      <c r="X92" s="325"/>
      <c r="Y92" s="325"/>
      <c r="Z92" s="325"/>
      <c r="AA92" s="325"/>
      <c r="AB92" s="325"/>
    </row>
    <row r="93" spans="1:28" ht="4.5" customHeight="1"/>
    <row r="94" spans="1:28">
      <c r="B94" s="309"/>
      <c r="C94" s="309"/>
      <c r="D94" s="309"/>
      <c r="E94" s="309"/>
      <c r="F94" s="309"/>
      <c r="G94" s="309"/>
      <c r="H94" s="309"/>
      <c r="J94" s="137"/>
      <c r="K94" s="152" t="s">
        <v>25</v>
      </c>
      <c r="L94" s="137"/>
      <c r="M94" s="153"/>
      <c r="N94" s="309"/>
      <c r="O94" s="309"/>
      <c r="P94" s="309"/>
      <c r="Q94" s="309"/>
      <c r="R94" s="309"/>
      <c r="S94" s="309"/>
      <c r="T94" s="309"/>
      <c r="U94" s="152"/>
      <c r="V94" s="318"/>
      <c r="W94" s="318"/>
      <c r="X94" s="318"/>
      <c r="Y94" s="318"/>
      <c r="Z94" s="318"/>
      <c r="AA94" s="318"/>
      <c r="AB94" s="318"/>
    </row>
    <row r="95" spans="1:28">
      <c r="A95" s="154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</row>
  </sheetData>
  <sheetProtection algorithmName="SHA-512" hashValue="AlO01M3xAXOUDK7nXoDietuCjPjdETnDgG8sony2cRhIEC6aRlZntVBitO7G3LvrNBrJEPAZP57GSmck98fm4g==" saltValue="Gcb1nghR0KS28a+XI0cI+A==" spinCount="100000" sheet="1" objects="1" scenarios="1"/>
  <mergeCells count="180">
    <mergeCell ref="C85:J85"/>
    <mergeCell ref="Q85:X85"/>
    <mergeCell ref="B94:H94"/>
    <mergeCell ref="N94:T94"/>
    <mergeCell ref="V94:AB94"/>
    <mergeCell ref="C86:J86"/>
    <mergeCell ref="Q86:X86"/>
    <mergeCell ref="B87:C87"/>
    <mergeCell ref="P87:Q87"/>
    <mergeCell ref="B92:H92"/>
    <mergeCell ref="N92:T92"/>
    <mergeCell ref="V92:AB92"/>
    <mergeCell ref="R81:AB81"/>
    <mergeCell ref="C82:J82"/>
    <mergeCell ref="K82:N82"/>
    <mergeCell ref="Q82:X82"/>
    <mergeCell ref="Y82:AB82"/>
    <mergeCell ref="C83:J83"/>
    <mergeCell ref="Q83:X83"/>
    <mergeCell ref="C84:J84"/>
    <mergeCell ref="Q84:X84"/>
    <mergeCell ref="B79:C79"/>
    <mergeCell ref="D79:E79"/>
    <mergeCell ref="F79:G79"/>
    <mergeCell ref="H79:I79"/>
    <mergeCell ref="K79:L79"/>
    <mergeCell ref="M79:N79"/>
    <mergeCell ref="B81:C81"/>
    <mergeCell ref="D81:N81"/>
    <mergeCell ref="P81:Q81"/>
    <mergeCell ref="B75:H75"/>
    <mergeCell ref="N75:T75"/>
    <mergeCell ref="V75:AB75"/>
    <mergeCell ref="B78:F78"/>
    <mergeCell ref="G78:H78"/>
    <mergeCell ref="J78:K78"/>
    <mergeCell ref="L78:N78"/>
    <mergeCell ref="P78:Q78"/>
    <mergeCell ref="R78:S78"/>
    <mergeCell ref="C66:J66"/>
    <mergeCell ref="Q66:X66"/>
    <mergeCell ref="C67:J67"/>
    <mergeCell ref="Q67:X67"/>
    <mergeCell ref="B68:C68"/>
    <mergeCell ref="P68:Q68"/>
    <mergeCell ref="B73:H73"/>
    <mergeCell ref="N73:T73"/>
    <mergeCell ref="V73:AB73"/>
    <mergeCell ref="R62:AB62"/>
    <mergeCell ref="C63:J63"/>
    <mergeCell ref="K63:N63"/>
    <mergeCell ref="Q63:X63"/>
    <mergeCell ref="Y63:AB63"/>
    <mergeCell ref="C64:J64"/>
    <mergeCell ref="Q64:X64"/>
    <mergeCell ref="C65:J65"/>
    <mergeCell ref="Q65:X65"/>
    <mergeCell ref="B60:C60"/>
    <mergeCell ref="D60:E60"/>
    <mergeCell ref="F60:G60"/>
    <mergeCell ref="H60:I60"/>
    <mergeCell ref="K60:L60"/>
    <mergeCell ref="M60:N60"/>
    <mergeCell ref="B62:C62"/>
    <mergeCell ref="D62:N62"/>
    <mergeCell ref="P62:Q62"/>
    <mergeCell ref="B56:H56"/>
    <mergeCell ref="N56:T56"/>
    <mergeCell ref="V56:AB56"/>
    <mergeCell ref="B59:F59"/>
    <mergeCell ref="G59:H59"/>
    <mergeCell ref="J59:K59"/>
    <mergeCell ref="L59:N59"/>
    <mergeCell ref="P59:Q59"/>
    <mergeCell ref="R59:S59"/>
    <mergeCell ref="C47:J47"/>
    <mergeCell ref="Q47:X47"/>
    <mergeCell ref="C48:J48"/>
    <mergeCell ref="Q48:X48"/>
    <mergeCell ref="B49:C49"/>
    <mergeCell ref="P49:Q49"/>
    <mergeCell ref="B54:H54"/>
    <mergeCell ref="N54:T54"/>
    <mergeCell ref="V54:AB54"/>
    <mergeCell ref="R43:AB43"/>
    <mergeCell ref="C44:J44"/>
    <mergeCell ref="K44:N44"/>
    <mergeCell ref="Q44:X44"/>
    <mergeCell ref="Y44:AB44"/>
    <mergeCell ref="C45:J45"/>
    <mergeCell ref="Q45:X45"/>
    <mergeCell ref="C46:J46"/>
    <mergeCell ref="Q46:X46"/>
    <mergeCell ref="B41:C41"/>
    <mergeCell ref="D41:E41"/>
    <mergeCell ref="F41:G41"/>
    <mergeCell ref="H41:I41"/>
    <mergeCell ref="K41:L41"/>
    <mergeCell ref="M41:N41"/>
    <mergeCell ref="B43:C43"/>
    <mergeCell ref="D43:N43"/>
    <mergeCell ref="P43:Q43"/>
    <mergeCell ref="B37:H37"/>
    <mergeCell ref="N37:T37"/>
    <mergeCell ref="V37:AB37"/>
    <mergeCell ref="B40:F40"/>
    <mergeCell ref="G40:H40"/>
    <mergeCell ref="J40:K40"/>
    <mergeCell ref="L40:N40"/>
    <mergeCell ref="P40:Q40"/>
    <mergeCell ref="R40:S40"/>
    <mergeCell ref="C28:J28"/>
    <mergeCell ref="Q28:X28"/>
    <mergeCell ref="C29:J29"/>
    <mergeCell ref="Q29:X29"/>
    <mergeCell ref="B30:C30"/>
    <mergeCell ref="P30:Q30"/>
    <mergeCell ref="B35:H35"/>
    <mergeCell ref="N35:T35"/>
    <mergeCell ref="V35:AB35"/>
    <mergeCell ref="R24:AB24"/>
    <mergeCell ref="C25:J25"/>
    <mergeCell ref="K25:N25"/>
    <mergeCell ref="Q25:X25"/>
    <mergeCell ref="Y25:AB25"/>
    <mergeCell ref="C26:J26"/>
    <mergeCell ref="Q26:X26"/>
    <mergeCell ref="C27:J27"/>
    <mergeCell ref="Q27:X27"/>
    <mergeCell ref="B22:C22"/>
    <mergeCell ref="D22:E22"/>
    <mergeCell ref="F22:G22"/>
    <mergeCell ref="H22:I22"/>
    <mergeCell ref="K22:L22"/>
    <mergeCell ref="M22:N22"/>
    <mergeCell ref="B24:C24"/>
    <mergeCell ref="D24:N24"/>
    <mergeCell ref="P24:Q24"/>
    <mergeCell ref="B18:H18"/>
    <mergeCell ref="N18:T18"/>
    <mergeCell ref="V18:AB18"/>
    <mergeCell ref="B21:F21"/>
    <mergeCell ref="G21:H21"/>
    <mergeCell ref="J21:K21"/>
    <mergeCell ref="L21:N21"/>
    <mergeCell ref="P21:Q21"/>
    <mergeCell ref="R21:S21"/>
    <mergeCell ref="C8:J8"/>
    <mergeCell ref="Q8:X8"/>
    <mergeCell ref="C9:J9"/>
    <mergeCell ref="Q9:X9"/>
    <mergeCell ref="C10:J10"/>
    <mergeCell ref="Q10:X10"/>
    <mergeCell ref="B11:C11"/>
    <mergeCell ref="P11:Q11"/>
    <mergeCell ref="B16:H16"/>
    <mergeCell ref="N16:T16"/>
    <mergeCell ref="V16:AB16"/>
    <mergeCell ref="B5:C5"/>
    <mergeCell ref="D5:N5"/>
    <mergeCell ref="P5:Q5"/>
    <mergeCell ref="R5:AB5"/>
    <mergeCell ref="C6:J6"/>
    <mergeCell ref="K6:N6"/>
    <mergeCell ref="Q6:X6"/>
    <mergeCell ref="Y6:AB6"/>
    <mergeCell ref="C7:J7"/>
    <mergeCell ref="Q7:X7"/>
    <mergeCell ref="B2:F2"/>
    <mergeCell ref="G2:H2"/>
    <mergeCell ref="J2:K2"/>
    <mergeCell ref="L2:N2"/>
    <mergeCell ref="P2:Q2"/>
    <mergeCell ref="R2:S2"/>
    <mergeCell ref="B3:C3"/>
    <mergeCell ref="D3:E3"/>
    <mergeCell ref="F3:G3"/>
    <mergeCell ref="H3:I3"/>
    <mergeCell ref="K3:L3"/>
    <mergeCell ref="M3:N3"/>
  </mergeCells>
  <printOptions horizontalCentered="1"/>
  <pageMargins left="0.11811023622047245" right="0.19685039370078741" top="0" bottom="0" header="0.31496062992125984" footer="0.31496062992125984"/>
  <pageSetup paperSize="9" scale="95" orientation="portrait" r:id="rId1"/>
  <rowBreaks count="1" manualBreakCount="1">
    <brk id="9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opLeftCell="A13" workbookViewId="0">
      <selection activeCell="B37" sqref="B37:G37"/>
    </sheetView>
  </sheetViews>
  <sheetFormatPr defaultRowHeight="16.5"/>
  <cols>
    <col min="1" max="1" width="5.42578125" style="187" bestFit="1" customWidth="1"/>
    <col min="2" max="2" width="3.85546875" customWidth="1"/>
    <col min="3" max="3" width="5.42578125" customWidth="1"/>
    <col min="4" max="4" width="2" bestFit="1" customWidth="1"/>
    <col min="5" max="5" width="22.5703125" bestFit="1" customWidth="1"/>
    <col min="6" max="6" width="1.85546875" bestFit="1" customWidth="1"/>
    <col min="7" max="7" width="22.5703125" bestFit="1" customWidth="1"/>
  </cols>
  <sheetData>
    <row r="1" spans="1:7">
      <c r="A1" s="187">
        <v>0.60416666666666663</v>
      </c>
      <c r="B1" t="s">
        <v>89</v>
      </c>
      <c r="C1" t="s">
        <v>90</v>
      </c>
      <c r="D1">
        <v>1</v>
      </c>
      <c r="E1" t="s">
        <v>75</v>
      </c>
      <c r="F1" t="s">
        <v>5</v>
      </c>
      <c r="G1" t="s">
        <v>76</v>
      </c>
    </row>
    <row r="2" spans="1:7">
      <c r="A2" s="187">
        <v>0.60416666666666663</v>
      </c>
      <c r="B2" t="s">
        <v>89</v>
      </c>
      <c r="C2" t="s">
        <v>90</v>
      </c>
      <c r="D2">
        <v>2</v>
      </c>
      <c r="E2" t="s">
        <v>78</v>
      </c>
      <c r="F2" t="s">
        <v>5</v>
      </c>
      <c r="G2" t="s">
        <v>79</v>
      </c>
    </row>
    <row r="3" spans="1:7">
      <c r="A3" s="187">
        <v>0.60416666666666663</v>
      </c>
      <c r="B3" t="s">
        <v>92</v>
      </c>
      <c r="C3" t="s">
        <v>90</v>
      </c>
      <c r="D3">
        <v>3</v>
      </c>
      <c r="E3" t="s">
        <v>80</v>
      </c>
      <c r="F3" t="s">
        <v>5</v>
      </c>
      <c r="G3" t="s">
        <v>78</v>
      </c>
    </row>
    <row r="4" spans="1:7">
      <c r="A4" s="187">
        <v>0.60416666666666663</v>
      </c>
      <c r="B4" t="s">
        <v>95</v>
      </c>
      <c r="C4" t="s">
        <v>90</v>
      </c>
      <c r="D4">
        <v>4</v>
      </c>
      <c r="E4" t="s">
        <v>78</v>
      </c>
      <c r="F4" t="s">
        <v>5</v>
      </c>
      <c r="G4" t="s">
        <v>93</v>
      </c>
    </row>
    <row r="5" spans="1:7">
      <c r="A5" s="187">
        <v>0.60416666666666663</v>
      </c>
      <c r="B5" t="s">
        <v>95</v>
      </c>
      <c r="C5" t="s">
        <v>91</v>
      </c>
      <c r="D5">
        <v>5</v>
      </c>
      <c r="E5" t="s">
        <v>93</v>
      </c>
      <c r="F5" t="s">
        <v>5</v>
      </c>
      <c r="G5" t="s">
        <v>94</v>
      </c>
    </row>
    <row r="6" spans="1:7">
      <c r="A6" s="187">
        <v>0.60416666666666663</v>
      </c>
      <c r="B6" t="s">
        <v>95</v>
      </c>
      <c r="C6" t="s">
        <v>91</v>
      </c>
      <c r="D6">
        <v>6</v>
      </c>
      <c r="E6" t="s">
        <v>96</v>
      </c>
      <c r="F6" t="s">
        <v>5</v>
      </c>
      <c r="G6" t="s">
        <v>80</v>
      </c>
    </row>
    <row r="7" spans="1:7">
      <c r="A7" s="187">
        <v>0.61249999999999993</v>
      </c>
      <c r="B7" t="s">
        <v>89</v>
      </c>
      <c r="C7" t="s">
        <v>90</v>
      </c>
      <c r="D7">
        <v>1</v>
      </c>
      <c r="E7" t="s">
        <v>75</v>
      </c>
      <c r="F7" t="s">
        <v>5</v>
      </c>
      <c r="G7" t="s">
        <v>77</v>
      </c>
    </row>
    <row r="8" spans="1:7">
      <c r="A8" s="187">
        <v>0.61249999999999993</v>
      </c>
      <c r="B8" t="s">
        <v>89</v>
      </c>
      <c r="C8" t="s">
        <v>90</v>
      </c>
      <c r="D8">
        <v>2</v>
      </c>
      <c r="E8" t="s">
        <v>78</v>
      </c>
      <c r="F8" t="s">
        <v>5</v>
      </c>
      <c r="G8" t="s">
        <v>80</v>
      </c>
    </row>
    <row r="9" spans="1:7">
      <c r="A9" s="187">
        <v>0.61249999999999993</v>
      </c>
      <c r="B9" t="s">
        <v>92</v>
      </c>
      <c r="C9" t="s">
        <v>91</v>
      </c>
      <c r="D9">
        <v>3</v>
      </c>
      <c r="E9" t="s">
        <v>80</v>
      </c>
      <c r="F9" t="s">
        <v>5</v>
      </c>
      <c r="G9" t="s">
        <v>77</v>
      </c>
    </row>
    <row r="10" spans="1:7">
      <c r="A10" s="187">
        <v>0.61249999999999993</v>
      </c>
      <c r="B10" t="s">
        <v>95</v>
      </c>
      <c r="C10" t="s">
        <v>90</v>
      </c>
      <c r="D10">
        <v>4</v>
      </c>
      <c r="E10" t="s">
        <v>94</v>
      </c>
      <c r="F10" t="s">
        <v>5</v>
      </c>
      <c r="G10" t="s">
        <v>80</v>
      </c>
    </row>
    <row r="11" spans="1:7">
      <c r="A11" s="187">
        <v>0.61249999999999993</v>
      </c>
      <c r="B11" t="s">
        <v>95</v>
      </c>
      <c r="C11" t="s">
        <v>91</v>
      </c>
      <c r="D11">
        <v>5</v>
      </c>
      <c r="E11" t="s">
        <v>93</v>
      </c>
      <c r="F11" t="s">
        <v>5</v>
      </c>
      <c r="G11" t="s">
        <v>96</v>
      </c>
    </row>
    <row r="12" spans="1:7">
      <c r="A12" s="187">
        <v>0.61249999999999993</v>
      </c>
      <c r="B12" t="s">
        <v>95</v>
      </c>
      <c r="C12" t="s">
        <v>91</v>
      </c>
      <c r="D12">
        <v>6</v>
      </c>
      <c r="E12" t="s">
        <v>80</v>
      </c>
      <c r="F12" t="s">
        <v>5</v>
      </c>
      <c r="G12" t="s">
        <v>78</v>
      </c>
    </row>
    <row r="13" spans="1:7">
      <c r="A13" s="187">
        <v>0.62083333333333302</v>
      </c>
      <c r="B13" t="s">
        <v>89</v>
      </c>
      <c r="C13" t="s">
        <v>90</v>
      </c>
      <c r="D13">
        <v>1</v>
      </c>
      <c r="E13" t="s">
        <v>76</v>
      </c>
      <c r="F13" t="s">
        <v>5</v>
      </c>
      <c r="G13" t="s">
        <v>77</v>
      </c>
    </row>
    <row r="14" spans="1:7">
      <c r="A14" s="187">
        <v>0.62083333333333335</v>
      </c>
      <c r="B14" t="s">
        <v>89</v>
      </c>
      <c r="C14" t="s">
        <v>90</v>
      </c>
      <c r="D14">
        <v>2</v>
      </c>
      <c r="E14" t="s">
        <v>79</v>
      </c>
      <c r="F14" t="s">
        <v>5</v>
      </c>
      <c r="G14" t="s">
        <v>80</v>
      </c>
    </row>
    <row r="15" spans="1:7">
      <c r="A15" s="187">
        <v>0.62083333333333335</v>
      </c>
      <c r="B15" t="s">
        <v>92</v>
      </c>
      <c r="C15" t="s">
        <v>90</v>
      </c>
      <c r="D15">
        <v>3</v>
      </c>
      <c r="E15" t="s">
        <v>80</v>
      </c>
      <c r="F15" t="s">
        <v>5</v>
      </c>
      <c r="G15" t="s">
        <v>77</v>
      </c>
    </row>
    <row r="16" spans="1:7">
      <c r="A16" s="187">
        <v>0.62083333333333335</v>
      </c>
      <c r="B16" t="s">
        <v>95</v>
      </c>
      <c r="C16" t="s">
        <v>90</v>
      </c>
      <c r="D16">
        <v>4</v>
      </c>
      <c r="E16" t="s">
        <v>78</v>
      </c>
      <c r="F16" t="s">
        <v>5</v>
      </c>
      <c r="G16" t="s">
        <v>94</v>
      </c>
    </row>
    <row r="17" spans="1:7">
      <c r="A17" s="187">
        <v>0.62083333333333335</v>
      </c>
      <c r="B17" t="s">
        <v>95</v>
      </c>
      <c r="C17" t="s">
        <v>91</v>
      </c>
      <c r="D17">
        <v>5</v>
      </c>
      <c r="E17" t="s">
        <v>78</v>
      </c>
      <c r="F17" t="s">
        <v>5</v>
      </c>
      <c r="G17" t="s">
        <v>93</v>
      </c>
    </row>
    <row r="18" spans="1:7">
      <c r="A18" s="187">
        <v>0.62083333333333335</v>
      </c>
      <c r="B18" t="s">
        <v>95</v>
      </c>
      <c r="C18" t="s">
        <v>91</v>
      </c>
      <c r="D18">
        <v>6</v>
      </c>
      <c r="E18" t="s">
        <v>96</v>
      </c>
      <c r="F18" t="s">
        <v>5</v>
      </c>
      <c r="G18" t="s">
        <v>94</v>
      </c>
    </row>
    <row r="19" spans="1:7">
      <c r="A19" s="187">
        <v>0.62916666666666665</v>
      </c>
      <c r="B19" t="s">
        <v>89</v>
      </c>
      <c r="C19" t="s">
        <v>90</v>
      </c>
      <c r="D19">
        <v>1</v>
      </c>
      <c r="E19" t="s">
        <v>81</v>
      </c>
      <c r="F19" t="s">
        <v>5</v>
      </c>
      <c r="G19" t="s">
        <v>82</v>
      </c>
    </row>
    <row r="20" spans="1:7">
      <c r="A20" s="187">
        <v>0.62916666666666665</v>
      </c>
      <c r="B20" t="s">
        <v>89</v>
      </c>
      <c r="C20" t="s">
        <v>91</v>
      </c>
      <c r="D20">
        <v>2</v>
      </c>
      <c r="E20" t="s">
        <v>78</v>
      </c>
      <c r="F20" t="s">
        <v>5</v>
      </c>
      <c r="G20" t="s">
        <v>77</v>
      </c>
    </row>
    <row r="21" spans="1:7">
      <c r="A21" s="187">
        <v>0.62916666666666665</v>
      </c>
      <c r="B21" t="s">
        <v>92</v>
      </c>
      <c r="C21" t="s">
        <v>91</v>
      </c>
      <c r="D21">
        <v>3</v>
      </c>
      <c r="E21" t="s">
        <v>80</v>
      </c>
      <c r="F21" t="s">
        <v>5</v>
      </c>
      <c r="G21" t="s">
        <v>78</v>
      </c>
    </row>
    <row r="22" spans="1:7">
      <c r="A22" s="187">
        <v>0.62916666666666665</v>
      </c>
      <c r="B22" t="s">
        <v>95</v>
      </c>
      <c r="C22" t="s">
        <v>90</v>
      </c>
      <c r="D22">
        <v>4</v>
      </c>
      <c r="E22" t="s">
        <v>80</v>
      </c>
      <c r="F22" t="s">
        <v>5</v>
      </c>
      <c r="G22" t="s">
        <v>93</v>
      </c>
    </row>
    <row r="23" spans="1:7">
      <c r="A23" s="187">
        <v>0.62916666666666698</v>
      </c>
      <c r="B23" t="s">
        <v>97</v>
      </c>
      <c r="C23" t="s">
        <v>91</v>
      </c>
      <c r="D23">
        <v>6</v>
      </c>
      <c r="E23" t="s">
        <v>96</v>
      </c>
      <c r="F23" t="s">
        <v>5</v>
      </c>
      <c r="G23" t="s">
        <v>80</v>
      </c>
    </row>
    <row r="24" spans="1:7">
      <c r="A24" s="187">
        <v>0.63749999999999996</v>
      </c>
      <c r="B24" t="s">
        <v>89</v>
      </c>
      <c r="C24" t="s">
        <v>90</v>
      </c>
      <c r="D24">
        <v>1</v>
      </c>
      <c r="E24" t="s">
        <v>83</v>
      </c>
      <c r="F24" t="s">
        <v>5</v>
      </c>
      <c r="G24" t="s">
        <v>84</v>
      </c>
    </row>
    <row r="25" spans="1:7">
      <c r="A25" s="187">
        <v>0.63750000000000007</v>
      </c>
      <c r="B25" t="s">
        <v>89</v>
      </c>
      <c r="C25" t="s">
        <v>91</v>
      </c>
      <c r="D25">
        <v>2</v>
      </c>
      <c r="E25" t="s">
        <v>78</v>
      </c>
      <c r="F25" t="s">
        <v>5</v>
      </c>
      <c r="G25" t="s">
        <v>80</v>
      </c>
    </row>
    <row r="26" spans="1:7">
      <c r="A26" s="187">
        <v>0.63750000000000007</v>
      </c>
      <c r="B26" t="s">
        <v>92</v>
      </c>
      <c r="C26" t="s">
        <v>90</v>
      </c>
      <c r="D26">
        <v>3</v>
      </c>
      <c r="E26" t="s">
        <v>78</v>
      </c>
      <c r="F26" t="s">
        <v>5</v>
      </c>
      <c r="G26" t="s">
        <v>77</v>
      </c>
    </row>
    <row r="27" spans="1:7">
      <c r="A27" s="187">
        <v>0.63750000000000007</v>
      </c>
      <c r="B27" t="s">
        <v>95</v>
      </c>
      <c r="C27" t="s">
        <v>90</v>
      </c>
      <c r="D27">
        <v>4</v>
      </c>
      <c r="E27" t="s">
        <v>80</v>
      </c>
      <c r="F27" t="s">
        <v>5</v>
      </c>
      <c r="G27" t="s">
        <v>78</v>
      </c>
    </row>
    <row r="28" spans="1:7">
      <c r="A28" s="187">
        <v>0.63750000000000007</v>
      </c>
      <c r="B28" t="s">
        <v>95</v>
      </c>
      <c r="C28" t="s">
        <v>91</v>
      </c>
      <c r="D28">
        <v>5</v>
      </c>
      <c r="E28" t="s">
        <v>93</v>
      </c>
      <c r="F28" t="s">
        <v>5</v>
      </c>
      <c r="G28" t="s">
        <v>80</v>
      </c>
    </row>
    <row r="29" spans="1:7">
      <c r="A29" s="187">
        <v>0.63750000000000007</v>
      </c>
      <c r="B29" t="s">
        <v>95</v>
      </c>
      <c r="C29" t="s">
        <v>91</v>
      </c>
      <c r="D29">
        <v>6</v>
      </c>
      <c r="E29" t="s">
        <v>94</v>
      </c>
      <c r="F29" t="s">
        <v>5</v>
      </c>
      <c r="G29" t="s">
        <v>78</v>
      </c>
    </row>
    <row r="30" spans="1:7">
      <c r="A30" s="187">
        <v>0.64583333333333304</v>
      </c>
      <c r="B30" t="s">
        <v>89</v>
      </c>
      <c r="C30" t="s">
        <v>90</v>
      </c>
      <c r="D30">
        <v>1</v>
      </c>
      <c r="E30" t="s">
        <v>85</v>
      </c>
      <c r="F30" t="s">
        <v>5</v>
      </c>
      <c r="G30" t="s">
        <v>86</v>
      </c>
    </row>
    <row r="31" spans="1:7">
      <c r="A31" s="187">
        <v>0.64583333333333337</v>
      </c>
      <c r="B31" t="s">
        <v>89</v>
      </c>
      <c r="C31" t="s">
        <v>91</v>
      </c>
      <c r="D31">
        <v>2</v>
      </c>
      <c r="E31" t="s">
        <v>77</v>
      </c>
      <c r="F31" t="s">
        <v>5</v>
      </c>
      <c r="G31" t="s">
        <v>80</v>
      </c>
    </row>
    <row r="32" spans="1:7">
      <c r="A32" s="187">
        <v>0.64583333333333337</v>
      </c>
      <c r="B32" t="s">
        <v>92</v>
      </c>
      <c r="C32" t="s">
        <v>91</v>
      </c>
      <c r="D32">
        <v>3</v>
      </c>
      <c r="E32" t="s">
        <v>77</v>
      </c>
      <c r="F32" t="s">
        <v>5</v>
      </c>
      <c r="G32" t="s">
        <v>78</v>
      </c>
    </row>
    <row r="33" spans="1:7">
      <c r="A33" s="187">
        <v>0.64583333333333337</v>
      </c>
      <c r="B33" t="s">
        <v>95</v>
      </c>
      <c r="C33" t="s">
        <v>90</v>
      </c>
      <c r="D33">
        <v>4</v>
      </c>
      <c r="E33" t="s">
        <v>94</v>
      </c>
      <c r="F33" t="s">
        <v>5</v>
      </c>
      <c r="G33" t="s">
        <v>93</v>
      </c>
    </row>
    <row r="34" spans="1:7">
      <c r="A34" s="187">
        <v>0.64583333333333337</v>
      </c>
      <c r="B34" t="s">
        <v>95</v>
      </c>
      <c r="C34" t="s">
        <v>91</v>
      </c>
      <c r="D34">
        <v>5</v>
      </c>
      <c r="E34" t="s">
        <v>80</v>
      </c>
      <c r="F34" t="s">
        <v>5</v>
      </c>
      <c r="G34" t="s">
        <v>94</v>
      </c>
    </row>
    <row r="35" spans="1:7">
      <c r="A35" s="187">
        <v>0.64583333333333337</v>
      </c>
      <c r="B35" t="s">
        <v>95</v>
      </c>
      <c r="C35" t="s">
        <v>91</v>
      </c>
      <c r="D35">
        <v>6</v>
      </c>
      <c r="E35" t="s">
        <v>78</v>
      </c>
      <c r="F35" t="s">
        <v>5</v>
      </c>
      <c r="G35" t="s">
        <v>96</v>
      </c>
    </row>
    <row r="36" spans="1:7">
      <c r="A36" s="187">
        <v>0.65416666666666667</v>
      </c>
      <c r="B36" t="s">
        <v>89</v>
      </c>
      <c r="C36" t="s">
        <v>90</v>
      </c>
      <c r="D36">
        <v>1</v>
      </c>
      <c r="E36" t="s">
        <v>87</v>
      </c>
      <c r="F36" t="s">
        <v>5</v>
      </c>
      <c r="G36" t="s">
        <v>88</v>
      </c>
    </row>
    <row r="37" spans="1:7">
      <c r="A37" s="187">
        <v>0.65416666666666667</v>
      </c>
      <c r="B37" t="s">
        <v>97</v>
      </c>
      <c r="C37" t="s">
        <v>91</v>
      </c>
      <c r="D37">
        <v>6</v>
      </c>
      <c r="E37" t="s">
        <v>80</v>
      </c>
      <c r="F37" t="s">
        <v>5</v>
      </c>
      <c r="G37" t="s">
        <v>96</v>
      </c>
    </row>
  </sheetData>
  <sortState ref="B30:G35">
    <sortCondition ref="D30:D35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A1:AS83"/>
  <sheetViews>
    <sheetView showRowColHeaders="0" topLeftCell="A34" zoomScaleNormal="100" zoomScaleSheetLayoutView="100" workbookViewId="0">
      <selection activeCell="G46" sqref="G46"/>
    </sheetView>
  </sheetViews>
  <sheetFormatPr defaultColWidth="0" defaultRowHeight="16.5" zeroHeight="1"/>
  <cols>
    <col min="1" max="3" width="7.85546875" style="4" customWidth="1"/>
    <col min="4" max="4" width="17.140625" style="4" customWidth="1"/>
    <col min="5" max="5" width="5" style="4" customWidth="1"/>
    <col min="6" max="6" width="2.7109375" style="4" customWidth="1"/>
    <col min="7" max="7" width="5" style="4" customWidth="1"/>
    <col min="8" max="8" width="17.140625" style="4" customWidth="1"/>
    <col min="9" max="9" width="9.140625" style="4" customWidth="1"/>
    <col min="10" max="13" width="9.140625" style="4" hidden="1" customWidth="1"/>
    <col min="14" max="14" width="3.7109375" style="4" customWidth="1"/>
    <col min="15" max="15" width="7.28515625" style="4" customWidth="1"/>
    <col min="16" max="16" width="20.85546875" style="4" customWidth="1"/>
    <col min="17" max="20" width="7" style="4" customWidth="1"/>
    <col min="21" max="21" width="9.140625" style="4" customWidth="1"/>
    <col min="22" max="22" width="4" style="4" customWidth="1"/>
    <col min="23" max="23" width="3.5703125" style="4" customWidth="1"/>
    <col min="24" max="24" width="22.85546875" style="4" customWidth="1"/>
    <col min="25" max="25" width="8.28515625" style="4" customWidth="1"/>
    <col min="26" max="26" width="0.28515625" style="4" customWidth="1"/>
    <col min="27" max="45" width="0" style="4" hidden="1" customWidth="1"/>
    <col min="46" max="16384" width="7.7109375" style="4" hidden="1"/>
  </cols>
  <sheetData>
    <row r="1" spans="1:25" ht="20.25" customHeight="1">
      <c r="A1" s="275" t="s">
        <v>60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20.25" customHeight="1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20.25" customHeight="1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25" ht="20.25" customHeight="1" thickBo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</row>
    <row r="5" spans="1:25" ht="20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0.25" customHeight="1" thickBot="1">
      <c r="A6" s="281" t="s">
        <v>13</v>
      </c>
      <c r="B6" s="282"/>
      <c r="C6" s="282"/>
      <c r="D6" s="282"/>
      <c r="E6" s="282"/>
      <c r="F6" s="282"/>
      <c r="G6" s="282"/>
      <c r="H6" s="282"/>
      <c r="I6" s="48"/>
      <c r="J6" s="48"/>
      <c r="K6" s="48"/>
      <c r="L6" s="48"/>
      <c r="M6" s="4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0.25" customHeight="1" thickBot="1">
      <c r="A7" s="53" t="s">
        <v>0</v>
      </c>
      <c r="B7" s="11" t="s">
        <v>18</v>
      </c>
      <c r="C7" s="12" t="s">
        <v>16</v>
      </c>
      <c r="D7" s="266" t="str">
        <f>P8</f>
        <v>Grupo 1</v>
      </c>
      <c r="E7" s="267"/>
      <c r="F7" s="267"/>
      <c r="G7" s="267"/>
      <c r="H7" s="268"/>
      <c r="I7" s="48"/>
      <c r="J7" s="48" t="s">
        <v>17</v>
      </c>
      <c r="K7" s="48" t="s">
        <v>58</v>
      </c>
      <c r="L7" s="48" t="s">
        <v>59</v>
      </c>
      <c r="M7" s="48" t="s">
        <v>59</v>
      </c>
      <c r="N7" s="48"/>
      <c r="O7" s="48"/>
      <c r="P7" s="48"/>
      <c r="Q7" s="48"/>
      <c r="R7" s="48"/>
      <c r="S7" s="48"/>
      <c r="T7" s="48"/>
      <c r="U7" s="5"/>
      <c r="V7" s="5"/>
      <c r="W7" s="5"/>
      <c r="X7" s="95" t="s">
        <v>14</v>
      </c>
      <c r="Y7" s="96" t="s">
        <v>1</v>
      </c>
    </row>
    <row r="8" spans="1:25" ht="20.25" customHeight="1" thickBot="1">
      <c r="A8" s="59">
        <v>1</v>
      </c>
      <c r="B8" s="156">
        <v>0.60416666666666663</v>
      </c>
      <c r="C8" s="55">
        <v>1</v>
      </c>
      <c r="D8" s="42" t="str">
        <f>IF(P9="","",P9)</f>
        <v>EB Gafanha da Nazaré A</v>
      </c>
      <c r="E8" s="100">
        <v>6</v>
      </c>
      <c r="F8" s="13" t="s">
        <v>5</v>
      </c>
      <c r="G8" s="103">
        <v>2</v>
      </c>
      <c r="H8" s="45" t="str">
        <f>IF(P10="","",P10)</f>
        <v>EB Gafanha da Nazaré B</v>
      </c>
      <c r="I8" s="48"/>
      <c r="J8" s="48" t="str">
        <f>IF(E8&gt;G8,D8,IF(G8&gt;E8,H8,""))</f>
        <v>EB Gafanha da Nazaré A</v>
      </c>
      <c r="K8" s="48" t="str">
        <f>IF(E8&lt;G8,D8,IF(G8&lt;E8,H8,""))</f>
        <v>EB Gafanha da Nazaré B</v>
      </c>
      <c r="L8" s="48" t="str">
        <f>IF(AND(E8&lt;&gt;"",G8&lt;&gt;"",E8=G8),D8,"")</f>
        <v/>
      </c>
      <c r="M8" s="48" t="str">
        <f>IF(AND(E8&lt;&gt;"",G8&lt;&gt;"",E8=G8),H8,"")</f>
        <v/>
      </c>
      <c r="N8" s="48"/>
      <c r="O8" s="40" t="s">
        <v>19</v>
      </c>
      <c r="P8" s="14" t="s">
        <v>40</v>
      </c>
      <c r="Q8" s="15" t="s">
        <v>1</v>
      </c>
      <c r="R8" s="15" t="s">
        <v>2</v>
      </c>
      <c r="S8" s="15" t="s">
        <v>3</v>
      </c>
      <c r="T8" s="15" t="s">
        <v>4</v>
      </c>
      <c r="U8" s="5"/>
      <c r="V8" s="269" t="s">
        <v>15</v>
      </c>
      <c r="W8" s="16" t="s">
        <v>8</v>
      </c>
      <c r="X8" s="17" t="str">
        <f>IF(COUNTIF(O9:O13,1)=0,"",VLOOKUP(1,O9:Q13,2,FALSE))</f>
        <v>Sec. Gafanha da Nazaré</v>
      </c>
      <c r="Y8" s="18">
        <f>IF(COUNTIF(O9:O13,1)=0,"",VLOOKUP(1,O9:Q13,3,FALSE))</f>
        <v>6</v>
      </c>
    </row>
    <row r="9" spans="1:25" ht="20.25" customHeight="1" thickBot="1">
      <c r="A9" s="60">
        <v>3</v>
      </c>
      <c r="B9" s="157">
        <v>0.61249999999999993</v>
      </c>
      <c r="C9" s="56">
        <v>1</v>
      </c>
      <c r="D9" s="43" t="str">
        <f>IF(O14=2,P10,IF(O14=3,P9,IF(O14=4,P11,IF(O14=5,P11,""))))</f>
        <v>EB Gafanha da Nazaré A</v>
      </c>
      <c r="E9" s="101">
        <v>2</v>
      </c>
      <c r="F9" s="19" t="s">
        <v>5</v>
      </c>
      <c r="G9" s="104">
        <v>18</v>
      </c>
      <c r="H9" s="46" t="str">
        <f>IF(O14=2,P9,IF(O14=3,P11,IF(O14=4,P12,IF(O14=5,P13,""))))</f>
        <v>Sec. Gafanha da Nazaré</v>
      </c>
      <c r="I9" s="20"/>
      <c r="J9" s="48" t="str">
        <f t="shared" ref="J9:J17" si="0">IF(E9&gt;G9,D9,IF(G9&gt;E9,H9,""))</f>
        <v>Sec. Gafanha da Nazaré</v>
      </c>
      <c r="K9" s="48" t="str">
        <f t="shared" ref="K9:K17" si="1">IF(E9&lt;G9,D9,IF(G9&lt;E9,H9,""))</f>
        <v>EB Gafanha da Nazaré A</v>
      </c>
      <c r="L9" s="48" t="str">
        <f t="shared" ref="L9:L17" si="2">IF(AND(E9&lt;&gt;"",G9&lt;&gt;"",E9=G9),D9,"")</f>
        <v/>
      </c>
      <c r="M9" s="48" t="str">
        <f t="shared" ref="M9:M17" si="3">IF(AND(E9&lt;&gt;"",G9&lt;&gt;"",E9=G9),H9,"")</f>
        <v/>
      </c>
      <c r="N9" s="272" t="s">
        <v>6</v>
      </c>
      <c r="O9" s="106">
        <v>2</v>
      </c>
      <c r="P9" s="248" t="s">
        <v>75</v>
      </c>
      <c r="Q9" s="22">
        <f>IF(P9="","",3*COUNTIF(J8:J17,P9)+2*COUNTIF(L8:L17,P9)+2*COUNTIF(M8:M17,P9)+COUNTIF(K8:K17,P9))</f>
        <v>4</v>
      </c>
      <c r="R9" s="18">
        <f>IF(P9="","",S9-T9)</f>
        <v>-12</v>
      </c>
      <c r="S9" s="18">
        <f>IF(P9="","",SUMIF(D8:D17,P9,E8:E17)+SUMIF(H8:H17,P9,G8:G17))</f>
        <v>8</v>
      </c>
      <c r="T9" s="18">
        <f>IF(P9="","",SUMIF(D8:D17,P9,G8:G17)+SUMIF(H8:H17,P9,E8:E17))</f>
        <v>20</v>
      </c>
      <c r="U9" s="5"/>
      <c r="V9" s="270"/>
      <c r="W9" s="23" t="s">
        <v>9</v>
      </c>
      <c r="X9" s="24" t="str">
        <f>IF(COUNTIF(O9:O13,2)=0,"",VLOOKUP(2,O9:Q13,2,FALSE))</f>
        <v>EB Gafanha da Nazaré A</v>
      </c>
      <c r="Y9" s="25">
        <f>IF(COUNTIF(O9:O13,2)=0,"",VLOOKUP(2,O9:Q13,3,FALSE))</f>
        <v>4</v>
      </c>
    </row>
    <row r="10" spans="1:25" ht="20.25" customHeight="1">
      <c r="A10" s="61">
        <v>5</v>
      </c>
      <c r="B10" s="158">
        <v>0.62083333333333302</v>
      </c>
      <c r="C10" s="57">
        <v>1</v>
      </c>
      <c r="D10" s="44" t="str">
        <f>IF(O14=3,P10,IF(O14=4,P9,IF(O14=5,P9,"")))</f>
        <v>EB Gafanha da Nazaré B</v>
      </c>
      <c r="E10" s="102">
        <v>0</v>
      </c>
      <c r="F10" s="26" t="s">
        <v>5</v>
      </c>
      <c r="G10" s="105">
        <v>24</v>
      </c>
      <c r="H10" s="47" t="str">
        <f>IF(O14=3,P11,IF(O14=4,P11,IF(O14=5,P11,"")))</f>
        <v>Sec. Gafanha da Nazaré</v>
      </c>
      <c r="I10" s="48"/>
      <c r="J10" s="48" t="str">
        <f t="shared" si="0"/>
        <v>Sec. Gafanha da Nazaré</v>
      </c>
      <c r="K10" s="48" t="str">
        <f t="shared" si="1"/>
        <v>EB Gafanha da Nazaré B</v>
      </c>
      <c r="L10" s="48" t="str">
        <f t="shared" si="2"/>
        <v/>
      </c>
      <c r="M10" s="48" t="str">
        <f t="shared" si="3"/>
        <v/>
      </c>
      <c r="N10" s="273"/>
      <c r="O10" s="107">
        <v>3</v>
      </c>
      <c r="P10" s="249" t="s">
        <v>76</v>
      </c>
      <c r="Q10" s="28">
        <f>IF(P10="","",3*COUNTIF(J8:J17,P10)+2*COUNTIF(L8:L17,P10)+2*COUNTIF(M8:M17,P10)+COUNTIF(K8:K17,P10))</f>
        <v>2</v>
      </c>
      <c r="R10" s="29">
        <f>IF(P10="","",S10-T10)</f>
        <v>-28</v>
      </c>
      <c r="S10" s="29">
        <f>IF(P10="","",SUMIF(D8:D17,P10,E8:E17)+SUMIF(H8:H17,P10,G8:G17))</f>
        <v>2</v>
      </c>
      <c r="T10" s="29">
        <f>IF(P10="","",SUMIF(D8:D17,P10,G8:G17)+SUMIF(H8:H17,P10,E8:E17))</f>
        <v>30</v>
      </c>
      <c r="U10" s="5"/>
      <c r="V10" s="270"/>
      <c r="W10" s="23" t="s">
        <v>10</v>
      </c>
      <c r="X10" s="24" t="str">
        <f>IF(COUNTIF(O9:O13,3)=0,"",VLOOKUP(3,O9:Q13,2,FALSE))</f>
        <v>EB Gafanha da Nazaré B</v>
      </c>
      <c r="Y10" s="25">
        <f>IF(COUNTIF(O9:O13,3)=0,"",VLOOKUP(3,O9:Q13,3,FALSE))</f>
        <v>2</v>
      </c>
    </row>
    <row r="11" spans="1:25" ht="20.25" customHeight="1" thickBot="1">
      <c r="A11" s="60"/>
      <c r="B11" s="157"/>
      <c r="C11" s="56"/>
      <c r="D11" s="43" t="str">
        <f>IF(O14=3,"",IF(O14=4,P12,IF(O14=5,P13,"")))</f>
        <v/>
      </c>
      <c r="E11" s="101"/>
      <c r="F11" s="19" t="s">
        <v>5</v>
      </c>
      <c r="G11" s="104"/>
      <c r="H11" s="46" t="str">
        <f>IF(O14=3,"",IF(O14=4,P10,IF(O14=5,P12,"")))</f>
        <v/>
      </c>
      <c r="I11" s="48"/>
      <c r="J11" s="48" t="str">
        <f t="shared" si="0"/>
        <v/>
      </c>
      <c r="K11" s="48" t="str">
        <f t="shared" si="1"/>
        <v/>
      </c>
      <c r="L11" s="48" t="str">
        <f t="shared" si="2"/>
        <v/>
      </c>
      <c r="M11" s="48" t="str">
        <f t="shared" si="3"/>
        <v/>
      </c>
      <c r="N11" s="273"/>
      <c r="O11" s="107">
        <v>1</v>
      </c>
      <c r="P11" s="250" t="s">
        <v>77</v>
      </c>
      <c r="Q11" s="28">
        <f>IF(P11="","",3*COUNTIF(J8:J17,P11)+2*COUNTIF(L8:L17,P11)+2*COUNTIF(M8:M17,P11)+COUNTIF(K8:K17,P11))</f>
        <v>6</v>
      </c>
      <c r="R11" s="29">
        <f>IF(P11="","",S11-T11)</f>
        <v>40</v>
      </c>
      <c r="S11" s="25">
        <f>IF(P11="","",SUMIF(D8:D17,P11,E8:E17)+SUMIF(H8:H17,P11,G8:G17))</f>
        <v>42</v>
      </c>
      <c r="T11" s="25">
        <f>IF(P11="","",SUMIF(D8:D17,P11,G8:G17)+SUMIF(H8:H17,P11,E8:E17))</f>
        <v>2</v>
      </c>
      <c r="U11" s="5"/>
      <c r="V11" s="270"/>
      <c r="W11" s="23" t="s">
        <v>11</v>
      </c>
      <c r="X11" s="24" t="str">
        <f>IF(COUNTIF(O9:O13,4)=0,"",VLOOKUP(4,O9:Q13,2,FALSE))</f>
        <v/>
      </c>
      <c r="Y11" s="25" t="str">
        <f>IF(COUNTIF(O9:O13,4)=0,"",VLOOKUP(4,O9:Q13,3,FALSE))</f>
        <v/>
      </c>
    </row>
    <row r="12" spans="1:25" ht="20.25" customHeight="1" thickBot="1">
      <c r="A12" s="61"/>
      <c r="B12" s="158"/>
      <c r="C12" s="57"/>
      <c r="D12" s="44" t="str">
        <f>IF(O14=3,"",IF(O14=4,P12,IF(O14=5,P12,"")))</f>
        <v/>
      </c>
      <c r="E12" s="102"/>
      <c r="F12" s="26" t="s">
        <v>5</v>
      </c>
      <c r="G12" s="105"/>
      <c r="H12" s="47" t="str">
        <f>IF(O14=3,"",IF(O14=4,P9,IF(O14=5,P9,"")))</f>
        <v/>
      </c>
      <c r="I12" s="48"/>
      <c r="J12" s="48" t="str">
        <f t="shared" si="0"/>
        <v/>
      </c>
      <c r="K12" s="48" t="str">
        <f t="shared" si="1"/>
        <v/>
      </c>
      <c r="L12" s="48" t="str">
        <f t="shared" si="2"/>
        <v/>
      </c>
      <c r="M12" s="48" t="str">
        <f t="shared" si="3"/>
        <v/>
      </c>
      <c r="N12" s="273"/>
      <c r="O12" s="107"/>
      <c r="P12" s="251"/>
      <c r="Q12" s="28" t="str">
        <f>IF(P12="","",3*COUNTIF(J8:J17,P12)+2*COUNTIF(L8:L17,P12)+2*COUNTIF(M8:M17,P12)+COUNTIF(K8:K17,P12))</f>
        <v/>
      </c>
      <c r="R12" s="29" t="str">
        <f>IF(P12="","",S12-T12)</f>
        <v/>
      </c>
      <c r="S12" s="25" t="str">
        <f>IF(P12="","",SUMIF(D8:D17,P12,E8:E17)+SUMIF(H8:H17,P12,G8:G17))</f>
        <v/>
      </c>
      <c r="T12" s="25" t="str">
        <f>IF(P12="","",SUMIF(D8:D17,P12,G8:G17)+SUMIF(H8:H17,P12,E8:E17))</f>
        <v/>
      </c>
      <c r="U12" s="5"/>
      <c r="V12" s="271"/>
      <c r="W12" s="32" t="s">
        <v>12</v>
      </c>
      <c r="X12" s="33" t="str">
        <f>IF(COUNTIF(O9:O13,5)=0,"",VLOOKUP(5,O9:Q13,2,FALSE))</f>
        <v/>
      </c>
      <c r="Y12" s="34" t="str">
        <f>IF(COUNTIF(O9:O13,5)=0,"",VLOOKUP(5,O9:Q13,3,FALSE))</f>
        <v/>
      </c>
    </row>
    <row r="13" spans="1:25" ht="20.25" customHeight="1" thickBot="1">
      <c r="A13" s="60"/>
      <c r="B13" s="157"/>
      <c r="C13" s="56"/>
      <c r="D13" s="43" t="str">
        <f>IF(O14=3,"",IF(O14=4,P11,IF(O14=5,P11,"")))</f>
        <v/>
      </c>
      <c r="E13" s="101"/>
      <c r="F13" s="19" t="s">
        <v>5</v>
      </c>
      <c r="G13" s="104"/>
      <c r="H13" s="46" t="str">
        <f>IF(O14=3,"",IF(O14=4,P10,IF(O14=5,P10,"")))</f>
        <v/>
      </c>
      <c r="I13" s="48"/>
      <c r="J13" s="48" t="str">
        <f t="shared" si="0"/>
        <v/>
      </c>
      <c r="K13" s="48" t="str">
        <f t="shared" si="1"/>
        <v/>
      </c>
      <c r="L13" s="48" t="str">
        <f t="shared" si="2"/>
        <v/>
      </c>
      <c r="M13" s="48" t="str">
        <f t="shared" si="3"/>
        <v/>
      </c>
      <c r="N13" s="274"/>
      <c r="O13" s="108"/>
      <c r="P13" s="252"/>
      <c r="Q13" s="28" t="str">
        <f>IF(P13="","",3*COUNTIF(J8:J17,P13)+2*COUNTIF(L8:L17,P13)+2*COUNTIF(M8:M17,P13)+COUNTIF(K8:K17,P13))</f>
        <v/>
      </c>
      <c r="R13" s="29" t="str">
        <f>IF(P13="","",S13-T13)</f>
        <v/>
      </c>
      <c r="S13" s="25" t="str">
        <f>IF(P13="","",SUMIF(D8:D17,P13,E8:E17)+SUMIF(H8:H17,P13,G8:G17))</f>
        <v/>
      </c>
      <c r="T13" s="25" t="str">
        <f>IF(P13="","",SUMIF(D8:D17,P13,G8:G17)+SUMIF(H8:H17,P13,E8:E17))</f>
        <v/>
      </c>
      <c r="U13" s="5"/>
      <c r="V13" s="5"/>
      <c r="W13" s="5"/>
      <c r="X13" s="5"/>
      <c r="Y13" s="5"/>
    </row>
    <row r="14" spans="1:25" ht="20.25" customHeight="1" thickBot="1">
      <c r="A14" s="61"/>
      <c r="B14" s="158"/>
      <c r="C14" s="57"/>
      <c r="D14" s="44" t="str">
        <f>IF(O14=3,"",IF(O14=4,"",IF(O14=5,P9,"")))</f>
        <v/>
      </c>
      <c r="E14" s="102"/>
      <c r="F14" s="26" t="s">
        <v>5</v>
      </c>
      <c r="G14" s="105"/>
      <c r="H14" s="47" t="str">
        <f>IF(O14=3,"",IF(O14=4,"",IF(O14=5,P13,"")))</f>
        <v/>
      </c>
      <c r="I14" s="48"/>
      <c r="J14" s="48" t="str">
        <f t="shared" si="0"/>
        <v/>
      </c>
      <c r="K14" s="48" t="str">
        <f t="shared" si="1"/>
        <v/>
      </c>
      <c r="L14" s="48" t="str">
        <f t="shared" si="2"/>
        <v/>
      </c>
      <c r="M14" s="48" t="str">
        <f t="shared" si="3"/>
        <v/>
      </c>
      <c r="N14" s="48"/>
      <c r="O14" s="54">
        <f>5-COUNTIF(P9:P13,"")</f>
        <v>3</v>
      </c>
      <c r="P14" s="11" t="s">
        <v>7</v>
      </c>
      <c r="Q14" s="36">
        <f>SUM(Q9:Q13)</f>
        <v>12</v>
      </c>
      <c r="R14" s="36">
        <f>SUM(R9:R13)</f>
        <v>0</v>
      </c>
      <c r="S14" s="36">
        <f>SUM(S9:S13)</f>
        <v>52</v>
      </c>
      <c r="T14" s="36">
        <f>SUM(T9:T13)</f>
        <v>52</v>
      </c>
      <c r="U14" s="5"/>
      <c r="V14" s="5"/>
      <c r="W14" s="5"/>
      <c r="X14" s="5"/>
      <c r="Y14" s="5"/>
    </row>
    <row r="15" spans="1:25" ht="20.25" customHeight="1" thickBot="1">
      <c r="A15" s="62"/>
      <c r="B15" s="159"/>
      <c r="C15" s="58"/>
      <c r="D15" s="43" t="str">
        <f>IF(O14=3,"",IF(O14=4,"",IF(O14=5,P10,"")))</f>
        <v/>
      </c>
      <c r="E15" s="101"/>
      <c r="F15" s="19" t="s">
        <v>5</v>
      </c>
      <c r="G15" s="104"/>
      <c r="H15" s="46" t="str">
        <f>IF(O14=3,"",IF(O14=4,"",IF(O14=5,P12,"")))</f>
        <v/>
      </c>
      <c r="I15" s="48"/>
      <c r="J15" s="48" t="str">
        <f t="shared" si="0"/>
        <v/>
      </c>
      <c r="K15" s="48" t="str">
        <f t="shared" si="1"/>
        <v/>
      </c>
      <c r="L15" s="48" t="str">
        <f t="shared" si="2"/>
        <v/>
      </c>
      <c r="M15" s="48" t="str">
        <f t="shared" si="3"/>
        <v/>
      </c>
      <c r="N15" s="5"/>
      <c r="O15" s="5"/>
      <c r="P15" s="5"/>
      <c r="Q15" s="5"/>
      <c r="R15" s="48"/>
      <c r="S15" s="48"/>
      <c r="T15" s="48"/>
      <c r="U15" s="5"/>
      <c r="V15" s="5"/>
      <c r="W15" s="5"/>
      <c r="X15" s="5"/>
      <c r="Y15" s="5"/>
    </row>
    <row r="16" spans="1:25" ht="20.25" customHeight="1">
      <c r="A16" s="61"/>
      <c r="B16" s="158"/>
      <c r="C16" s="57"/>
      <c r="D16" s="44" t="str">
        <f>IF(O14=3,"",IF(O14=4,"",IF(O14=5,P13,"")))</f>
        <v/>
      </c>
      <c r="E16" s="102"/>
      <c r="F16" s="26" t="s">
        <v>5</v>
      </c>
      <c r="G16" s="105"/>
      <c r="H16" s="47" t="str">
        <f>IF(O14=3,"",IF(O14=4,"",IF(O14=5,P10,"")))</f>
        <v/>
      </c>
      <c r="I16" s="5"/>
      <c r="J16" s="48" t="str">
        <f t="shared" si="0"/>
        <v/>
      </c>
      <c r="K16" s="48" t="str">
        <f t="shared" si="1"/>
        <v/>
      </c>
      <c r="L16" s="48" t="str">
        <f t="shared" si="2"/>
        <v/>
      </c>
      <c r="M16" s="48" t="str">
        <f t="shared" si="3"/>
        <v/>
      </c>
      <c r="N16" s="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20.25" customHeight="1" thickBot="1">
      <c r="A17" s="60"/>
      <c r="B17" s="157"/>
      <c r="C17" s="56"/>
      <c r="D17" s="43" t="str">
        <f>IF(O14=3,"",IF(O14=4,"",IF(O14=5,P12,"")))</f>
        <v/>
      </c>
      <c r="E17" s="101"/>
      <c r="F17" s="19" t="s">
        <v>5</v>
      </c>
      <c r="G17" s="104"/>
      <c r="H17" s="46" t="str">
        <f>IF(O14=3,"",IF(O14=4,"",IF(O14=5,P11,"")))</f>
        <v/>
      </c>
      <c r="I17" s="5"/>
      <c r="J17" s="48" t="str">
        <f t="shared" si="0"/>
        <v/>
      </c>
      <c r="K17" s="48" t="str">
        <f t="shared" si="1"/>
        <v/>
      </c>
      <c r="L17" s="48" t="str">
        <f t="shared" si="2"/>
        <v/>
      </c>
      <c r="M17" s="48" t="str">
        <f t="shared" si="3"/>
        <v/>
      </c>
      <c r="N17" s="5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0.2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37"/>
      <c r="S18" s="37"/>
      <c r="T18" s="37"/>
      <c r="U18" s="8"/>
      <c r="V18" s="8"/>
      <c r="W18" s="8"/>
      <c r="X18" s="8"/>
      <c r="Y18" s="8"/>
    </row>
    <row r="19" spans="1:25" ht="20.25" customHeight="1">
      <c r="A19" s="1"/>
      <c r="B19" s="1"/>
      <c r="C19" s="1"/>
      <c r="D19" s="1"/>
      <c r="E19" s="1"/>
      <c r="F19" s="1"/>
      <c r="G19" s="1"/>
      <c r="H19" s="1"/>
      <c r="I19" s="9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/>
      <c r="X19" s="2"/>
      <c r="Y19" s="2"/>
    </row>
    <row r="20" spans="1:25" ht="20.25" customHeight="1" thickBot="1">
      <c r="A20" s="281" t="s">
        <v>13</v>
      </c>
      <c r="B20" s="282"/>
      <c r="C20" s="282"/>
      <c r="D20" s="282"/>
      <c r="E20" s="282"/>
      <c r="F20" s="282"/>
      <c r="G20" s="282"/>
      <c r="H20" s="282"/>
      <c r="I20" s="48"/>
      <c r="J20" s="48"/>
      <c r="K20" s="48"/>
      <c r="L20" s="48"/>
      <c r="M20" s="4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0.25" customHeight="1" thickBot="1">
      <c r="A21" s="50" t="s">
        <v>0</v>
      </c>
      <c r="B21" s="49" t="s">
        <v>18</v>
      </c>
      <c r="C21" s="39" t="s">
        <v>16</v>
      </c>
      <c r="D21" s="266" t="str">
        <f>P22</f>
        <v>Grupo 2</v>
      </c>
      <c r="E21" s="267"/>
      <c r="F21" s="267"/>
      <c r="G21" s="267"/>
      <c r="H21" s="268"/>
      <c r="I21" s="48"/>
      <c r="J21" s="48" t="s">
        <v>17</v>
      </c>
      <c r="K21" s="48" t="s">
        <v>58</v>
      </c>
      <c r="L21" s="48" t="s">
        <v>59</v>
      </c>
      <c r="M21" s="48" t="s">
        <v>59</v>
      </c>
      <c r="N21" s="48"/>
      <c r="O21" s="48"/>
      <c r="P21" s="48"/>
      <c r="Q21" s="48"/>
      <c r="R21" s="48"/>
      <c r="S21" s="48"/>
      <c r="T21" s="48"/>
      <c r="U21" s="5"/>
      <c r="V21" s="5"/>
      <c r="W21" s="5"/>
      <c r="X21" s="95" t="s">
        <v>14</v>
      </c>
      <c r="Y21" s="96" t="s">
        <v>1</v>
      </c>
    </row>
    <row r="22" spans="1:25" ht="20.25" customHeight="1" thickBot="1">
      <c r="A22" s="59">
        <v>2</v>
      </c>
      <c r="B22" s="156">
        <v>0.60416666666666663</v>
      </c>
      <c r="C22" s="55">
        <v>2</v>
      </c>
      <c r="D22" s="42" t="str">
        <f>IF(P23="","",P23)</f>
        <v>Col. Calvão</v>
      </c>
      <c r="E22" s="100">
        <v>4</v>
      </c>
      <c r="F22" s="13" t="s">
        <v>5</v>
      </c>
      <c r="G22" s="103">
        <v>20</v>
      </c>
      <c r="H22" s="45" t="str">
        <f>IF(P24="","",P24)</f>
        <v>EB Gafanha da Nazaré C</v>
      </c>
      <c r="I22" s="48"/>
      <c r="J22" s="48" t="str">
        <f>IF(E22&gt;G22,D22,IF(G22&gt;E22,H22,""))</f>
        <v>EB Gafanha da Nazaré C</v>
      </c>
      <c r="K22" s="48" t="str">
        <f>IF(E22&lt;G22,D22,IF(G22&lt;E22,H22,""))</f>
        <v>Col. Calvão</v>
      </c>
      <c r="L22" s="48" t="str">
        <f>IF(AND(E22&lt;&gt;"",G22&lt;&gt;"",E22=G22),D22,"")</f>
        <v/>
      </c>
      <c r="M22" s="48" t="str">
        <f>IF(AND(E22&lt;&gt;"",G22&lt;&gt;"",E22=G22),H22,"")</f>
        <v/>
      </c>
      <c r="N22" s="10"/>
      <c r="O22" s="40" t="s">
        <v>19</v>
      </c>
      <c r="P22" s="14" t="s">
        <v>41</v>
      </c>
      <c r="Q22" s="15" t="s">
        <v>1</v>
      </c>
      <c r="R22" s="15" t="s">
        <v>2</v>
      </c>
      <c r="S22" s="15" t="s">
        <v>3</v>
      </c>
      <c r="T22" s="15" t="s">
        <v>4</v>
      </c>
      <c r="U22" s="5"/>
      <c r="V22" s="269" t="s">
        <v>15</v>
      </c>
      <c r="W22" s="16" t="s">
        <v>8</v>
      </c>
      <c r="X22" s="17" t="str">
        <f>IF(COUNTIF(O23:O27,1)=0,"",VLOOKUP(1,O23:Q27,2,FALSE))</f>
        <v>EB Gafanha da Nazaré C</v>
      </c>
      <c r="Y22" s="18">
        <f>IF(COUNTIF(O23:O27,1)=0,"",VLOOKUP(1,O23:Q27,3,FALSE))</f>
        <v>6</v>
      </c>
    </row>
    <row r="23" spans="1:25" ht="20.25" customHeight="1" thickBot="1">
      <c r="A23" s="60">
        <v>4</v>
      </c>
      <c r="B23" s="157">
        <v>0.61249999999999993</v>
      </c>
      <c r="C23" s="56">
        <v>2</v>
      </c>
      <c r="D23" s="43" t="str">
        <f>IF(O28=2,P24,IF(O28=3,P23,IF(O28=4,P25,IF(O28=5,P25,""))))</f>
        <v>Col. Calvão</v>
      </c>
      <c r="E23" s="101">
        <v>0</v>
      </c>
      <c r="F23" s="19" t="s">
        <v>5</v>
      </c>
      <c r="G23" s="104">
        <v>8</v>
      </c>
      <c r="H23" s="46" t="str">
        <f>IF(O28=2,P23,IF(O28=3,P25,IF(O28=4,P26,IF(O28=5,P27,""))))</f>
        <v>AE Vagos</v>
      </c>
      <c r="I23" s="20"/>
      <c r="J23" s="48" t="str">
        <f t="shared" ref="J23:J31" si="4">IF(E23&gt;G23,D23,IF(G23&gt;E23,H23,""))</f>
        <v>AE Vagos</v>
      </c>
      <c r="K23" s="48" t="str">
        <f t="shared" ref="K23:K31" si="5">IF(E23&lt;G23,D23,IF(G23&lt;E23,H23,""))</f>
        <v>Col. Calvão</v>
      </c>
      <c r="L23" s="48" t="str">
        <f t="shared" ref="L23:L31" si="6">IF(AND(E23&lt;&gt;"",G23&lt;&gt;"",E23=G23),D23,"")</f>
        <v/>
      </c>
      <c r="M23" s="48" t="str">
        <f t="shared" ref="M23:M31" si="7">IF(AND(E23&lt;&gt;"",G23&lt;&gt;"",E23=G23),H23,"")</f>
        <v/>
      </c>
      <c r="N23" s="272" t="s">
        <v>6</v>
      </c>
      <c r="O23" s="106">
        <v>3</v>
      </c>
      <c r="P23" s="248" t="s">
        <v>78</v>
      </c>
      <c r="Q23" s="22">
        <f>IF(P23="","",3*COUNTIF(J22:J31,P23)+2*COUNTIF(L22:L31,P23)+2*COUNTIF(M22:M31,P23)+COUNTIF(K22:K31,P23))</f>
        <v>2</v>
      </c>
      <c r="R23" s="18">
        <f>IF(P23="","",S23-T23)</f>
        <v>-24</v>
      </c>
      <c r="S23" s="18">
        <f>IF(P23="","",SUMIF(D22:D31,P23,E22:E31)+SUMIF(H22:H31,P23,G22:G31))</f>
        <v>4</v>
      </c>
      <c r="T23" s="18">
        <f>IF(P23="","",SUMIF(D22:D31,P23,G22:G31)+SUMIF(H22:H31,P23,E22:E31))</f>
        <v>28</v>
      </c>
      <c r="U23" s="5"/>
      <c r="V23" s="270"/>
      <c r="W23" s="23" t="s">
        <v>9</v>
      </c>
      <c r="X23" s="24" t="str">
        <f>IF(COUNTIF(O23:O27,2)=0,"",VLOOKUP(2,O23:Q27,2,FALSE))</f>
        <v>AE Vagos</v>
      </c>
      <c r="Y23" s="25">
        <f>IF(COUNTIF(O23:O27,2)=0,"",VLOOKUP(2,O23:Q27,3,FALSE))</f>
        <v>4</v>
      </c>
    </row>
    <row r="24" spans="1:25" ht="20.25" customHeight="1">
      <c r="A24" s="61">
        <v>6</v>
      </c>
      <c r="B24" s="158">
        <v>0.62083333333333302</v>
      </c>
      <c r="C24" s="57">
        <v>2</v>
      </c>
      <c r="D24" s="44" t="str">
        <f>IF(O28=3,P24,IF(O28=4,P23,IF(O28=5,P23,"")))</f>
        <v>EB Gafanha da Nazaré C</v>
      </c>
      <c r="E24" s="102">
        <v>16</v>
      </c>
      <c r="F24" s="26" t="s">
        <v>5</v>
      </c>
      <c r="G24" s="105">
        <v>6</v>
      </c>
      <c r="H24" s="47" t="str">
        <f>IF(O28=3,P25,IF(O28=4,P25,IF(O28=5,P25,"")))</f>
        <v>AE Vagos</v>
      </c>
      <c r="I24" s="48"/>
      <c r="J24" s="48" t="str">
        <f t="shared" si="4"/>
        <v>EB Gafanha da Nazaré C</v>
      </c>
      <c r="K24" s="48" t="str">
        <f t="shared" si="5"/>
        <v>AE Vagos</v>
      </c>
      <c r="L24" s="48" t="str">
        <f t="shared" si="6"/>
        <v/>
      </c>
      <c r="M24" s="48" t="str">
        <f t="shared" si="7"/>
        <v/>
      </c>
      <c r="N24" s="273"/>
      <c r="O24" s="107">
        <v>1</v>
      </c>
      <c r="P24" s="249" t="s">
        <v>79</v>
      </c>
      <c r="Q24" s="28">
        <f>IF(P24="","",3*COUNTIF(J22:J31,P24)+2*COUNTIF(L22:L31,P24)+2*COUNTIF(M22:M31,P24)+COUNTIF(K22:K31,P24))</f>
        <v>6</v>
      </c>
      <c r="R24" s="29">
        <f>IF(P24="","",S24-T24)</f>
        <v>26</v>
      </c>
      <c r="S24" s="29">
        <f>IF(P24="","",SUMIF(D22:D31,P24,E22:E31)+SUMIF(H22:H31,P24,G22:G31))</f>
        <v>36</v>
      </c>
      <c r="T24" s="29">
        <f>IF(P24="","",SUMIF(D22:D31,P24,G22:G31)+SUMIF(H22:H31,P24,E22:E31))</f>
        <v>10</v>
      </c>
      <c r="U24" s="5"/>
      <c r="V24" s="270"/>
      <c r="W24" s="23" t="s">
        <v>10</v>
      </c>
      <c r="X24" s="24" t="str">
        <f>IF(COUNTIF(O23:O27,3)=0,"",VLOOKUP(3,O23:Q27,2,FALSE))</f>
        <v>Col. Calvão</v>
      </c>
      <c r="Y24" s="25">
        <f>IF(COUNTIF(O23:O27,3)=0,"",VLOOKUP(3,O23:Q27,3,FALSE))</f>
        <v>2</v>
      </c>
    </row>
    <row r="25" spans="1:25" ht="20.25" customHeight="1" thickBot="1">
      <c r="A25" s="60"/>
      <c r="B25" s="157"/>
      <c r="C25" s="56"/>
      <c r="D25" s="43" t="str">
        <f>IF(O28=3,"",IF(O28=4,P26,IF(O28=5,P27,"")))</f>
        <v/>
      </c>
      <c r="E25" s="101"/>
      <c r="F25" s="19" t="s">
        <v>5</v>
      </c>
      <c r="G25" s="104"/>
      <c r="H25" s="46" t="str">
        <f>IF(O28=3,"",IF(O28=4,P24,IF(O28=5,P26,"")))</f>
        <v/>
      </c>
      <c r="I25" s="48"/>
      <c r="J25" s="48" t="str">
        <f t="shared" si="4"/>
        <v/>
      </c>
      <c r="K25" s="48" t="str">
        <f t="shared" si="5"/>
        <v/>
      </c>
      <c r="L25" s="48" t="str">
        <f t="shared" si="6"/>
        <v/>
      </c>
      <c r="M25" s="48" t="str">
        <f t="shared" si="7"/>
        <v/>
      </c>
      <c r="N25" s="273"/>
      <c r="O25" s="107">
        <v>2</v>
      </c>
      <c r="P25" s="250" t="s">
        <v>80</v>
      </c>
      <c r="Q25" s="28">
        <f>IF(P25="","",3*COUNTIF(J22:J31,P25)+2*COUNTIF(L22:L31,P25)+2*COUNTIF(M22:M31,P25)+COUNTIF(K22:K31,P25))</f>
        <v>4</v>
      </c>
      <c r="R25" s="29">
        <f>IF(P25="","",S25-T25)</f>
        <v>-2</v>
      </c>
      <c r="S25" s="25">
        <f>IF(P25="","",SUMIF(D22:D31,P25,E22:E31)+SUMIF(H22:H31,P25,G22:G31))</f>
        <v>14</v>
      </c>
      <c r="T25" s="25">
        <f>IF(P25="","",SUMIF(D22:D31,P25,G22:G31)+SUMIF(H22:H31,P25,E22:E31))</f>
        <v>16</v>
      </c>
      <c r="U25" s="5"/>
      <c r="V25" s="270"/>
      <c r="W25" s="23" t="s">
        <v>11</v>
      </c>
      <c r="X25" s="24" t="str">
        <f>IF(COUNTIF(O23:O27,4)=0,"",VLOOKUP(4,O23:Q27,2,FALSE))</f>
        <v/>
      </c>
      <c r="Y25" s="25" t="str">
        <f>IF(COUNTIF(O23:O27,4)=0,"",VLOOKUP(4,O23:Q27,3,FALSE))</f>
        <v/>
      </c>
    </row>
    <row r="26" spans="1:25" ht="20.25" customHeight="1" thickBot="1">
      <c r="A26" s="61"/>
      <c r="B26" s="158"/>
      <c r="C26" s="57"/>
      <c r="D26" s="44" t="str">
        <f>IF(O28=3,"",IF(O28=4,P26,IF(O28=5,P26,"")))</f>
        <v/>
      </c>
      <c r="E26" s="102"/>
      <c r="F26" s="26" t="s">
        <v>5</v>
      </c>
      <c r="G26" s="105"/>
      <c r="H26" s="47" t="str">
        <f>IF(O28=3,"",IF(O28=4,P23,IF(O28=5,P23,"")))</f>
        <v/>
      </c>
      <c r="I26" s="48"/>
      <c r="J26" s="48" t="str">
        <f t="shared" si="4"/>
        <v/>
      </c>
      <c r="K26" s="48" t="str">
        <f t="shared" si="5"/>
        <v/>
      </c>
      <c r="L26" s="48" t="str">
        <f t="shared" si="6"/>
        <v/>
      </c>
      <c r="M26" s="48" t="str">
        <f t="shared" si="7"/>
        <v/>
      </c>
      <c r="N26" s="273"/>
      <c r="O26" s="107"/>
      <c r="P26" s="251"/>
      <c r="Q26" s="28" t="str">
        <f>IF(P26="","",3*COUNTIF(J22:J31,P26)+2*COUNTIF(L22:L31,P26)+2*COUNTIF(M22:M31,P26)+COUNTIF(K22:K31,P26))</f>
        <v/>
      </c>
      <c r="R26" s="29" t="str">
        <f>IF(P26="","",S26-T26)</f>
        <v/>
      </c>
      <c r="S26" s="25" t="str">
        <f>IF(P26="","",SUMIF(D22:D31,P26,E22:E31)+SUMIF(H22:H31,P26,G22:G31))</f>
        <v/>
      </c>
      <c r="T26" s="25" t="str">
        <f>IF(P26="","",SUMIF(D22:D31,P26,G22:G31)+SUMIF(H22:H31,P26,E22:E31))</f>
        <v/>
      </c>
      <c r="U26" s="5"/>
      <c r="V26" s="271"/>
      <c r="W26" s="32" t="s">
        <v>12</v>
      </c>
      <c r="X26" s="33" t="str">
        <f>IF(COUNTIF(O23:O27,5)=0,"",VLOOKUP(5,O23:Q27,2,FALSE))</f>
        <v/>
      </c>
      <c r="Y26" s="34" t="str">
        <f>IF(COUNTIF(O23:O27,5)=0,"",VLOOKUP(5,O23:Q27,3,FALSE))</f>
        <v/>
      </c>
    </row>
    <row r="27" spans="1:25" ht="20.25" customHeight="1" thickBot="1">
      <c r="A27" s="60"/>
      <c r="B27" s="157"/>
      <c r="C27" s="56"/>
      <c r="D27" s="43" t="str">
        <f>IF(O28=3,"",IF(O28=4,P25,IF(O28=5,P25,"")))</f>
        <v/>
      </c>
      <c r="E27" s="101"/>
      <c r="F27" s="19" t="s">
        <v>5</v>
      </c>
      <c r="G27" s="104"/>
      <c r="H27" s="46" t="str">
        <f>IF(O28=3,"",IF(O28=4,P24,IF(O28=5,P24,"")))</f>
        <v/>
      </c>
      <c r="I27" s="48"/>
      <c r="J27" s="48" t="str">
        <f t="shared" si="4"/>
        <v/>
      </c>
      <c r="K27" s="48" t="str">
        <f t="shared" si="5"/>
        <v/>
      </c>
      <c r="L27" s="48" t="str">
        <f t="shared" si="6"/>
        <v/>
      </c>
      <c r="M27" s="48" t="str">
        <f t="shared" si="7"/>
        <v/>
      </c>
      <c r="N27" s="274"/>
      <c r="O27" s="108"/>
      <c r="P27" s="252"/>
      <c r="Q27" s="28" t="str">
        <f>IF(P27="","",3*COUNTIF(J22:J31,P27)+2*COUNTIF(L22:L31,P27)+2*COUNTIF(M22:M31,P27)+COUNTIF(K22:K31,P27))</f>
        <v/>
      </c>
      <c r="R27" s="29" t="str">
        <f>IF(P27="","",S27-T27)</f>
        <v/>
      </c>
      <c r="S27" s="25" t="str">
        <f>IF(P27="","",SUMIF(D22:D31,P27,E22:E31)+SUMIF(H22:H31,P27,G22:G31))</f>
        <v/>
      </c>
      <c r="T27" s="25" t="str">
        <f>IF(P27="","",SUMIF(D22:D31,P27,G22:G31)+SUMIF(H22:H31,P27,E22:E31))</f>
        <v/>
      </c>
      <c r="U27" s="5"/>
      <c r="V27" s="5"/>
      <c r="W27" s="5"/>
      <c r="X27" s="5"/>
      <c r="Y27" s="5"/>
    </row>
    <row r="28" spans="1:25" ht="20.25" customHeight="1" thickBot="1">
      <c r="A28" s="61"/>
      <c r="B28" s="158"/>
      <c r="C28" s="57"/>
      <c r="D28" s="44" t="str">
        <f>IF(O28=3,"",IF(O28=4,"",IF(O28=5,P23,"")))</f>
        <v/>
      </c>
      <c r="E28" s="102"/>
      <c r="F28" s="26" t="s">
        <v>5</v>
      </c>
      <c r="G28" s="105"/>
      <c r="H28" s="47" t="str">
        <f>IF(O28=3,"",IF(O28=4,"",IF(O28=5,P27,"")))</f>
        <v/>
      </c>
      <c r="I28" s="48"/>
      <c r="J28" s="48" t="str">
        <f t="shared" si="4"/>
        <v/>
      </c>
      <c r="K28" s="48" t="str">
        <f t="shared" si="5"/>
        <v/>
      </c>
      <c r="L28" s="48" t="str">
        <f t="shared" si="6"/>
        <v/>
      </c>
      <c r="M28" s="48" t="str">
        <f t="shared" si="7"/>
        <v/>
      </c>
      <c r="N28" s="48"/>
      <c r="O28" s="54">
        <f>5-COUNTIF(P23:P27,"")</f>
        <v>3</v>
      </c>
      <c r="P28" s="11" t="s">
        <v>7</v>
      </c>
      <c r="Q28" s="36">
        <f>SUM(Q23:Q27)</f>
        <v>12</v>
      </c>
      <c r="R28" s="36">
        <f>SUM(R23:R27)</f>
        <v>0</v>
      </c>
      <c r="S28" s="36">
        <f>SUM(S23:S27)</f>
        <v>54</v>
      </c>
      <c r="T28" s="36">
        <f>SUM(T23:T27)</f>
        <v>54</v>
      </c>
      <c r="U28" s="5"/>
      <c r="V28" s="5"/>
      <c r="W28" s="5"/>
      <c r="X28" s="5"/>
      <c r="Y28" s="5"/>
    </row>
    <row r="29" spans="1:25" ht="20.25" customHeight="1" thickBot="1">
      <c r="A29" s="62"/>
      <c r="B29" s="159"/>
      <c r="C29" s="58"/>
      <c r="D29" s="43" t="str">
        <f>IF(O28=3,"",IF(O28=4,"",IF(O28=5,P24,"")))</f>
        <v/>
      </c>
      <c r="E29" s="101"/>
      <c r="F29" s="19" t="s">
        <v>5</v>
      </c>
      <c r="G29" s="104"/>
      <c r="H29" s="46" t="str">
        <f>IF(O28=3,"",IF(O28=4,"",IF(O28=5,P26,"")))</f>
        <v/>
      </c>
      <c r="I29" s="48"/>
      <c r="J29" s="48" t="str">
        <f t="shared" si="4"/>
        <v/>
      </c>
      <c r="K29" s="48" t="str">
        <f t="shared" si="5"/>
        <v/>
      </c>
      <c r="L29" s="48" t="str">
        <f t="shared" si="6"/>
        <v/>
      </c>
      <c r="M29" s="48" t="str">
        <f t="shared" si="7"/>
        <v/>
      </c>
      <c r="N29" s="5"/>
      <c r="O29" s="5"/>
      <c r="P29" s="5"/>
      <c r="Q29" s="5"/>
      <c r="R29" s="48"/>
      <c r="S29" s="48"/>
      <c r="T29" s="48"/>
      <c r="U29" s="5"/>
      <c r="V29" s="98"/>
      <c r="W29" s="5"/>
      <c r="X29" s="5"/>
      <c r="Y29" s="5"/>
    </row>
    <row r="30" spans="1:25" ht="20.25" customHeight="1">
      <c r="A30" s="61"/>
      <c r="B30" s="158"/>
      <c r="C30" s="57"/>
      <c r="D30" s="44" t="str">
        <f>IF(O28=3,"",IF(O28=4,"",IF(O28=5,P27,"")))</f>
        <v/>
      </c>
      <c r="E30" s="102"/>
      <c r="F30" s="26" t="s">
        <v>5</v>
      </c>
      <c r="G30" s="105"/>
      <c r="H30" s="47" t="str">
        <f>IF(O28=3,"",IF(O28=4,"",IF(O28=5,P24,"")))</f>
        <v/>
      </c>
      <c r="I30" s="5"/>
      <c r="J30" s="48" t="str">
        <f t="shared" si="4"/>
        <v/>
      </c>
      <c r="K30" s="48" t="str">
        <f t="shared" si="5"/>
        <v/>
      </c>
      <c r="L30" s="48" t="str">
        <f t="shared" si="6"/>
        <v/>
      </c>
      <c r="M30" s="48" t="str">
        <f t="shared" si="7"/>
        <v/>
      </c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0.25" customHeight="1" thickBot="1">
      <c r="A31" s="60"/>
      <c r="B31" s="157"/>
      <c r="C31" s="56"/>
      <c r="D31" s="43" t="str">
        <f>IF(O28=3,"",IF(O28=4,"",IF(O28=5,P26,"")))</f>
        <v/>
      </c>
      <c r="E31" s="101"/>
      <c r="F31" s="19" t="s">
        <v>5</v>
      </c>
      <c r="G31" s="104"/>
      <c r="H31" s="46" t="str">
        <f>IF(O28=3,"",IF(O28=4,"",IF(O28=5,P25,"")))</f>
        <v/>
      </c>
      <c r="I31" s="5"/>
      <c r="J31" s="48" t="str">
        <f t="shared" si="4"/>
        <v/>
      </c>
      <c r="K31" s="48" t="str">
        <f t="shared" si="5"/>
        <v/>
      </c>
      <c r="L31" s="48" t="str">
        <f t="shared" si="6"/>
        <v/>
      </c>
      <c r="M31" s="48" t="str">
        <f t="shared" si="7"/>
        <v/>
      </c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3" customFormat="1" ht="20.25" customHeight="1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7"/>
      <c r="S32" s="37"/>
      <c r="T32" s="37"/>
      <c r="U32" s="8"/>
      <c r="V32" s="8"/>
      <c r="W32" s="8"/>
      <c r="X32" s="8"/>
      <c r="Y32" s="8"/>
    </row>
    <row r="33" spans="1:25" s="3" customFormat="1" ht="20.25" customHeight="1"/>
    <row r="34" spans="1:25" s="3" customFormat="1" ht="20.25" customHeight="1" thickBot="1">
      <c r="A34" s="283" t="s">
        <v>64</v>
      </c>
      <c r="B34" s="283"/>
      <c r="C34" s="283"/>
      <c r="D34" s="283"/>
      <c r="E34" s="283"/>
      <c r="F34" s="283"/>
      <c r="G34" s="283"/>
      <c r="H34" s="283"/>
      <c r="J34" s="164" t="s">
        <v>17</v>
      </c>
      <c r="K34" s="164" t="s">
        <v>58</v>
      </c>
      <c r="O34" s="5"/>
    </row>
    <row r="35" spans="1:25" s="3" customFormat="1" ht="20.25" customHeight="1" thickBot="1">
      <c r="A35" s="179">
        <v>7</v>
      </c>
      <c r="B35" s="180">
        <v>0.62916666666666665</v>
      </c>
      <c r="C35" s="179">
        <v>1</v>
      </c>
      <c r="D35" s="170" t="str">
        <f>IF(X8="","1º Grupo 1",X8)</f>
        <v>Sec. Gafanha da Nazaré</v>
      </c>
      <c r="E35" s="112">
        <v>26</v>
      </c>
      <c r="F35" s="171" t="s">
        <v>5</v>
      </c>
      <c r="G35" s="112">
        <v>6</v>
      </c>
      <c r="H35" s="170" t="str">
        <f>IF(X23="","2º Grupo 2",X23)</f>
        <v>AE Vagos</v>
      </c>
      <c r="J35" s="164" t="str">
        <f>IF(E35&gt;G35,D35,IF(G35&gt;E35,H35,""))</f>
        <v>Sec. Gafanha da Nazaré</v>
      </c>
      <c r="K35" s="164" t="str">
        <f>IF(E35&lt;G35,D35,IF(G35&lt;E35,H35,""))</f>
        <v>AE Vagos</v>
      </c>
      <c r="X35" s="175" t="s">
        <v>66</v>
      </c>
    </row>
    <row r="36" spans="1:25" s="3" customFormat="1" ht="20.25" customHeight="1">
      <c r="A36" s="179">
        <v>8</v>
      </c>
      <c r="B36" s="180">
        <v>0.63750000000000007</v>
      </c>
      <c r="C36" s="179">
        <v>1</v>
      </c>
      <c r="D36" s="170" t="str">
        <f>IF(X22="","1º Grupo 2",X22)</f>
        <v>EB Gafanha da Nazaré C</v>
      </c>
      <c r="E36" s="112">
        <v>26</v>
      </c>
      <c r="F36" s="171" t="s">
        <v>5</v>
      </c>
      <c r="G36" s="112">
        <v>0</v>
      </c>
      <c r="H36" s="170" t="str">
        <f>IF(X9="","2º Grupo 1",X9)</f>
        <v>EB Gafanha da Nazaré A</v>
      </c>
      <c r="J36" s="164" t="str">
        <f>IF(E36&gt;G36,D36,IF(G36&gt;E36,H36,""))</f>
        <v>EB Gafanha da Nazaré C</v>
      </c>
      <c r="K36" s="164" t="str">
        <f>IF(E36&lt;G36,D36,IF(G36&lt;E36,H36,""))</f>
        <v>EB Gafanha da Nazaré A</v>
      </c>
      <c r="W36" s="176" t="s">
        <v>8</v>
      </c>
      <c r="X36" s="172" t="str">
        <f>IF(J45="","",J45)</f>
        <v>Sec. Gafanha da Nazaré</v>
      </c>
    </row>
    <row r="37" spans="1:25" s="3" customFormat="1" ht="20.25" customHeight="1">
      <c r="J37" s="164"/>
      <c r="K37" s="164"/>
      <c r="W37" s="177" t="s">
        <v>9</v>
      </c>
      <c r="X37" s="173" t="str">
        <f>IF(K45="","",K45)</f>
        <v>EB Gafanha da Nazaré C</v>
      </c>
    </row>
    <row r="38" spans="1:25" s="3" customFormat="1" ht="20.25" hidden="1" customHeight="1">
      <c r="A38" s="284" t="s">
        <v>68</v>
      </c>
      <c r="B38" s="284"/>
      <c r="C38" s="284"/>
      <c r="D38" s="284"/>
      <c r="E38" s="284"/>
      <c r="F38" s="284"/>
      <c r="G38" s="284"/>
      <c r="H38" s="284"/>
      <c r="J38" s="164"/>
      <c r="K38" s="164"/>
    </row>
    <row r="39" spans="1:25" s="3" customFormat="1" ht="20.25" hidden="1" customHeight="1">
      <c r="A39" s="183"/>
      <c r="B39" s="184"/>
      <c r="C39" s="183"/>
      <c r="D39" s="185" t="str">
        <f>IF(X10="","3º Grupo 1",X10)</f>
        <v>EB Gafanha da Nazaré B</v>
      </c>
      <c r="E39" s="186"/>
      <c r="F39" s="185" t="s">
        <v>5</v>
      </c>
      <c r="G39" s="186"/>
      <c r="H39" s="185" t="str">
        <f>IF(X24="","3º Grupo 2",X24)</f>
        <v>Col. Calvão</v>
      </c>
      <c r="J39" s="164" t="str">
        <f>IF(E39&gt;G39,D39,IF(G39&gt;E39,H39,""))</f>
        <v/>
      </c>
      <c r="K39" s="164" t="str">
        <f t="shared" ref="K39" si="8">IF(E39&lt;G39,D39,IF(G39&lt;E39,H39,""))</f>
        <v/>
      </c>
    </row>
    <row r="40" spans="1:25" s="3" customFormat="1" ht="20.25" hidden="1" customHeight="1">
      <c r="J40" s="164"/>
      <c r="K40" s="164"/>
    </row>
    <row r="41" spans="1:25" s="3" customFormat="1" ht="20.25" customHeight="1">
      <c r="A41" s="283" t="s">
        <v>65</v>
      </c>
      <c r="B41" s="283"/>
      <c r="C41" s="283"/>
      <c r="D41" s="283"/>
      <c r="E41" s="283"/>
      <c r="F41" s="283"/>
      <c r="G41" s="283"/>
      <c r="H41" s="283"/>
      <c r="J41" s="164"/>
      <c r="K41" s="164"/>
      <c r="W41" s="177" t="s">
        <v>10</v>
      </c>
      <c r="X41" s="173" t="str">
        <f>IF(J42="","",J42)</f>
        <v>AE Vagos</v>
      </c>
    </row>
    <row r="42" spans="1:25" s="3" customFormat="1" ht="20.25" customHeight="1">
      <c r="A42" s="179">
        <v>9</v>
      </c>
      <c r="B42" s="180">
        <v>0.64583333333333337</v>
      </c>
      <c r="C42" s="179">
        <v>1</v>
      </c>
      <c r="D42" s="170" t="str">
        <f>IF(K35="","Vencido da 1ª 1/2 final",K35)</f>
        <v>AE Vagos</v>
      </c>
      <c r="E42" s="112">
        <v>14</v>
      </c>
      <c r="F42" s="171" t="s">
        <v>5</v>
      </c>
      <c r="G42" s="112">
        <v>2</v>
      </c>
      <c r="H42" s="170" t="str">
        <f>IF(K36="","Vencido da 2ª 1/2 final",K36)</f>
        <v>EB Gafanha da Nazaré A</v>
      </c>
      <c r="J42" s="164" t="str">
        <f>IF(E42&gt;G42,D42,IF(G42&gt;E42,H42,""))</f>
        <v>AE Vagos</v>
      </c>
      <c r="K42" s="164" t="str">
        <f>IF(E42&lt;G42,D42,IF(G42&lt;E42,H42,""))</f>
        <v>EB Gafanha da Nazaré A</v>
      </c>
      <c r="W42" s="177" t="s">
        <v>11</v>
      </c>
      <c r="X42" s="173" t="str">
        <f>IF(K42="","",K42)</f>
        <v>EB Gafanha da Nazaré A</v>
      </c>
    </row>
    <row r="43" spans="1:25" s="3" customFormat="1" ht="20.25" customHeight="1">
      <c r="J43" s="164"/>
      <c r="K43" s="164"/>
      <c r="W43" s="177" t="s">
        <v>12</v>
      </c>
      <c r="X43" s="173" t="str">
        <f>IF(X10="","",X10)</f>
        <v>EB Gafanha da Nazaré B</v>
      </c>
    </row>
    <row r="44" spans="1:25" s="3" customFormat="1" ht="20.25" customHeight="1" thickBot="1">
      <c r="A44" s="283" t="s">
        <v>62</v>
      </c>
      <c r="B44" s="283"/>
      <c r="C44" s="283"/>
      <c r="D44" s="283"/>
      <c r="E44" s="283"/>
      <c r="F44" s="283"/>
      <c r="G44" s="283"/>
      <c r="H44" s="283"/>
      <c r="J44" s="164"/>
      <c r="K44" s="164"/>
      <c r="W44" s="178" t="s">
        <v>67</v>
      </c>
      <c r="X44" s="174" t="str">
        <f>IF(X24="","",X24)</f>
        <v>Col. Calvão</v>
      </c>
    </row>
    <row r="45" spans="1:25" s="3" customFormat="1" ht="20.25" customHeight="1">
      <c r="A45" s="179">
        <v>10</v>
      </c>
      <c r="B45" s="180">
        <v>0.65416666666666667</v>
      </c>
      <c r="C45" s="179">
        <v>1</v>
      </c>
      <c r="D45" s="170" t="str">
        <f>IF(J35="","Vencedor da 1ª 1/2 final",J35)</f>
        <v>Sec. Gafanha da Nazaré</v>
      </c>
      <c r="E45" s="112">
        <v>20</v>
      </c>
      <c r="F45" s="171" t="s">
        <v>5</v>
      </c>
      <c r="G45" s="112">
        <v>6</v>
      </c>
      <c r="H45" s="170" t="str">
        <f>IF(J36="","Vencedor da 2ª 1/2 final",J36)</f>
        <v>EB Gafanha da Nazaré C</v>
      </c>
      <c r="J45" s="164" t="str">
        <f t="shared" ref="J45" si="9">IF(E45&gt;G45,D45,IF(G45&gt;E45,H45,""))</f>
        <v>Sec. Gafanha da Nazaré</v>
      </c>
      <c r="K45" s="164" t="str">
        <f t="shared" ref="K45" si="10">IF(E45&lt;G45,D45,IF(G45&lt;E45,H45,""))</f>
        <v>EB Gafanha da Nazaré C</v>
      </c>
    </row>
    <row r="46" spans="1:25" s="3" customFormat="1" ht="20.25" customHeight="1">
      <c r="J46" s="164"/>
      <c r="K46" s="164"/>
      <c r="X46" s="265" t="s">
        <v>63</v>
      </c>
      <c r="Y46" s="265"/>
    </row>
    <row r="47" spans="1:25" s="3" customFormat="1" ht="20.25" hidden="1" customHeight="1"/>
    <row r="48" spans="1:25" s="3" customFormat="1" ht="20.25" hidden="1" customHeight="1"/>
    <row r="49" s="3" customFormat="1" ht="20.25" hidden="1" customHeight="1"/>
    <row r="50" s="3" customFormat="1" ht="20.25" hidden="1" customHeight="1"/>
    <row r="51" s="3" customFormat="1" ht="20.25" hidden="1" customHeight="1"/>
    <row r="52" s="3" customFormat="1" ht="20.25" hidden="1" customHeight="1"/>
    <row r="53" s="3" customFormat="1" ht="20.25" hidden="1" customHeight="1"/>
    <row r="54" s="3" customFormat="1" hidden="1"/>
    <row r="55" s="3" customFormat="1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s="3" customFormat="1" ht="1.5" hidden="1" customHeight="1"/>
    <row r="73" s="3" customFormat="1" hidden="1"/>
    <row r="74" s="3" customFormat="1" hidden="1"/>
    <row r="75" hidden="1"/>
    <row r="76" hidden="1"/>
    <row r="77" hidden="1"/>
    <row r="78" hidden="1"/>
    <row r="79" hidden="1"/>
    <row r="80" hidden="1"/>
    <row r="81" hidden="1"/>
    <row r="82" hidden="1"/>
    <row r="83" hidden="1"/>
  </sheetData>
  <sheetProtection algorithmName="SHA-512" hashValue="3jbpDuukPwef0RFR6DszYrluXQF1RgPQjCjk0AaUU6N5HbVHC1EQEFiZ4lAnpCduR9C7wp5QuG82D++q3OBkfQ==" saltValue="AAmTrF9q9AHOxh2JqzS4Uw==" spinCount="100000" sheet="1" objects="1" scenarios="1"/>
  <mergeCells count="14">
    <mergeCell ref="X46:Y46"/>
    <mergeCell ref="D21:H21"/>
    <mergeCell ref="V22:V26"/>
    <mergeCell ref="N23:N27"/>
    <mergeCell ref="A1:Y4"/>
    <mergeCell ref="A6:H6"/>
    <mergeCell ref="D7:H7"/>
    <mergeCell ref="V8:V12"/>
    <mergeCell ref="N9:N13"/>
    <mergeCell ref="A20:H20"/>
    <mergeCell ref="A34:H34"/>
    <mergeCell ref="A38:H38"/>
    <mergeCell ref="A41:H41"/>
    <mergeCell ref="A44:H44"/>
  </mergeCells>
  <dataValidations count="1">
    <dataValidation type="whole" allowBlank="1" showInputMessage="1" showErrorMessage="1" error="Para 1º colocar 1, para 2º colocar 2" sqref="O9:O13 O23:O27">
      <formula1>1</formula1>
      <formula2>5</formula2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72" fitToHeight="2" orientation="landscape" r:id="rId1"/>
  <rowBreaks count="1" manualBreakCount="1">
    <brk id="32" max="2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82"/>
  <sheetViews>
    <sheetView showRowColHeaders="0" topLeftCell="A16" zoomScaleNormal="100" zoomScaleSheetLayoutView="100" workbookViewId="0">
      <selection activeCell="O12" sqref="O12"/>
    </sheetView>
  </sheetViews>
  <sheetFormatPr defaultColWidth="0" defaultRowHeight="0" customHeight="1" zeroHeight="1"/>
  <cols>
    <col min="1" max="3" width="7.85546875" style="4" customWidth="1"/>
    <col min="4" max="4" width="17.140625" style="4" customWidth="1"/>
    <col min="5" max="5" width="5" style="4" customWidth="1"/>
    <col min="6" max="6" width="2.7109375" style="4" customWidth="1"/>
    <col min="7" max="7" width="5" style="4" customWidth="1"/>
    <col min="8" max="8" width="17.140625" style="4" customWidth="1"/>
    <col min="9" max="9" width="9.140625" style="4" customWidth="1"/>
    <col min="10" max="13" width="9.140625" style="4" hidden="1" customWidth="1"/>
    <col min="14" max="14" width="3.7109375" style="4" customWidth="1"/>
    <col min="15" max="15" width="7.28515625" style="4" customWidth="1"/>
    <col min="16" max="16" width="20.85546875" style="4" customWidth="1"/>
    <col min="17" max="20" width="7" style="4" customWidth="1"/>
    <col min="21" max="21" width="9.140625" style="4" customWidth="1"/>
    <col min="22" max="22" width="4" style="4" customWidth="1"/>
    <col min="23" max="23" width="3.5703125" style="4" customWidth="1"/>
    <col min="24" max="24" width="22.85546875" style="4" customWidth="1"/>
    <col min="25" max="25" width="8.28515625" style="4" customWidth="1"/>
    <col min="26" max="26" width="0.140625" style="3" customWidth="1"/>
    <col min="27" max="45" width="0" style="4" hidden="1" customWidth="1"/>
    <col min="46" max="16384" width="7.7109375" style="4" hidden="1"/>
  </cols>
  <sheetData>
    <row r="1" spans="1:25" ht="20.25" customHeight="1">
      <c r="A1" s="292" t="s">
        <v>61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</row>
    <row r="2" spans="1:25" ht="20.25" customHeigh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</row>
    <row r="3" spans="1:25" ht="20.25" customHeight="1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</row>
    <row r="4" spans="1:25" ht="20.25" customHeight="1" thickBot="1">
      <c r="A4" s="296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</row>
    <row r="5" spans="1:25" ht="20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0.25" customHeight="1" thickBot="1">
      <c r="A6" s="281" t="s">
        <v>13</v>
      </c>
      <c r="B6" s="282"/>
      <c r="C6" s="282"/>
      <c r="D6" s="282"/>
      <c r="E6" s="282"/>
      <c r="F6" s="282"/>
      <c r="G6" s="282"/>
      <c r="H6" s="282"/>
      <c r="I6" s="48"/>
      <c r="J6" s="48"/>
      <c r="K6" s="48"/>
      <c r="L6" s="48"/>
      <c r="M6" s="4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0.25" customHeight="1" thickBot="1">
      <c r="A7" s="52" t="s">
        <v>0</v>
      </c>
      <c r="B7" s="51" t="s">
        <v>18</v>
      </c>
      <c r="C7" s="38" t="s">
        <v>16</v>
      </c>
      <c r="D7" s="298" t="str">
        <f>P8</f>
        <v>Grupo 1</v>
      </c>
      <c r="E7" s="299"/>
      <c r="F7" s="299"/>
      <c r="G7" s="299"/>
      <c r="H7" s="300"/>
      <c r="I7" s="48"/>
      <c r="J7" s="48" t="s">
        <v>17</v>
      </c>
      <c r="K7" s="48" t="s">
        <v>58</v>
      </c>
      <c r="L7" s="48" t="s">
        <v>59</v>
      </c>
      <c r="M7" s="48" t="s">
        <v>59</v>
      </c>
      <c r="N7" s="48"/>
      <c r="O7" s="48"/>
      <c r="P7" s="48"/>
      <c r="Q7" s="48"/>
      <c r="R7" s="48"/>
      <c r="S7" s="48"/>
      <c r="T7" s="48"/>
      <c r="U7" s="5"/>
      <c r="V7" s="5"/>
      <c r="W7" s="5"/>
      <c r="X7" s="41" t="s">
        <v>14</v>
      </c>
      <c r="Y7" s="99" t="s">
        <v>1</v>
      </c>
    </row>
    <row r="8" spans="1:25" ht="20.25" customHeight="1" thickBot="1">
      <c r="A8" s="64">
        <v>1</v>
      </c>
      <c r="B8" s="160">
        <v>0.62916666666666665</v>
      </c>
      <c r="C8" s="65">
        <v>2</v>
      </c>
      <c r="D8" s="77" t="str">
        <f>IF(P9="","",P9)</f>
        <v>Col. Calvão</v>
      </c>
      <c r="E8" s="100">
        <v>4</v>
      </c>
      <c r="F8" s="83" t="s">
        <v>5</v>
      </c>
      <c r="G8" s="103">
        <v>6</v>
      </c>
      <c r="H8" s="80" t="str">
        <f>IF(P10="","",P10)</f>
        <v>Sec. Gafanha da Nazaré</v>
      </c>
      <c r="I8" s="48"/>
      <c r="J8" s="48" t="str">
        <f>IF(E8&gt;G8,D8,IF(G8&gt;E8,H8,""))</f>
        <v>Sec. Gafanha da Nazaré</v>
      </c>
      <c r="K8" s="48" t="str">
        <f>IF(E8&lt;G8,D8,IF(G8&lt;E8,H8,""))</f>
        <v>Col. Calvão</v>
      </c>
      <c r="L8" s="48" t="str">
        <f>IF(AND(E8&lt;&gt;"",G8&lt;&gt;"",E8=G8),D8,"")</f>
        <v/>
      </c>
      <c r="M8" s="48" t="str">
        <f>IF(AND(E8&lt;&gt;"",G8&lt;&gt;"",E8=G8),H8,"")</f>
        <v/>
      </c>
      <c r="N8" s="48"/>
      <c r="O8" s="72" t="s">
        <v>19</v>
      </c>
      <c r="P8" s="73" t="s">
        <v>40</v>
      </c>
      <c r="Q8" s="6" t="s">
        <v>1</v>
      </c>
      <c r="R8" s="6" t="s">
        <v>2</v>
      </c>
      <c r="S8" s="6" t="s">
        <v>3</v>
      </c>
      <c r="T8" s="6" t="s">
        <v>4</v>
      </c>
      <c r="U8" s="5"/>
      <c r="V8" s="301" t="s">
        <v>15</v>
      </c>
      <c r="W8" s="74" t="s">
        <v>8</v>
      </c>
      <c r="X8" s="93" t="str">
        <f>IF(COUNTIF(O9:O13,1)=0,"",VLOOKUP(1,O9:Q13,2,FALSE))</f>
        <v>Sec. Gafanha da Nazaré</v>
      </c>
      <c r="Y8" s="87">
        <f>IF(COUNTIF(O9:O13,1)=0,"",VLOOKUP(1,O9:Q13,3,FALSE))</f>
        <v>6</v>
      </c>
    </row>
    <row r="9" spans="1:25" ht="20.25" customHeight="1" thickBot="1">
      <c r="A9" s="66">
        <v>2</v>
      </c>
      <c r="B9" s="161">
        <v>0.63750000000000007</v>
      </c>
      <c r="C9" s="67">
        <v>2</v>
      </c>
      <c r="D9" s="78" t="str">
        <f>IF(O14=2,P10,IF(O14=3,P9,IF(O14=4,P11,IF(O14=5,P11,""))))</f>
        <v>Col. Calvão</v>
      </c>
      <c r="E9" s="101">
        <v>16</v>
      </c>
      <c r="F9" s="84" t="s">
        <v>5</v>
      </c>
      <c r="G9" s="104">
        <v>4</v>
      </c>
      <c r="H9" s="81" t="str">
        <f>IF(O14=2,P9,IF(O14=3,P11,IF(O14=4,P12,IF(O14=5,P13,""))))</f>
        <v>AE Vagos</v>
      </c>
      <c r="I9" s="20"/>
      <c r="J9" s="48" t="str">
        <f t="shared" ref="J9:J17" si="0">IF(E9&gt;G9,D9,IF(G9&gt;E9,H9,""))</f>
        <v>Col. Calvão</v>
      </c>
      <c r="K9" s="48" t="str">
        <f t="shared" ref="K9:K17" si="1">IF(E9&lt;G9,D9,IF(G9&lt;E9,H9,""))</f>
        <v>AE Vagos</v>
      </c>
      <c r="L9" s="48" t="str">
        <f t="shared" ref="L9:L17" si="2">IF(AND(E9&lt;&gt;"",G9&lt;&gt;"",E9=G9),D9,"")</f>
        <v/>
      </c>
      <c r="M9" s="48" t="str">
        <f t="shared" ref="M9:M17" si="3">IF(AND(E9&lt;&gt;"",G9&lt;&gt;"",E9=G9),H9,"")</f>
        <v/>
      </c>
      <c r="N9" s="303" t="s">
        <v>6</v>
      </c>
      <c r="O9" s="109">
        <v>2</v>
      </c>
      <c r="P9" s="243" t="s">
        <v>78</v>
      </c>
      <c r="Q9" s="86">
        <f>IF(P9="","",3*COUNTIF(J8:J17,P9)+2*COUNTIF(L8:L17,P9)+2*COUNTIF(M8:M17,P9)+COUNTIF(K8:K17,P9))</f>
        <v>4</v>
      </c>
      <c r="R9" s="87">
        <f>IF(P9="","",S9-T9)</f>
        <v>10</v>
      </c>
      <c r="S9" s="87">
        <f>IF(P9="","",SUMIF(D8:D17,P9,E8:E17)+SUMIF(H8:H17,P9,G8:G17))</f>
        <v>20</v>
      </c>
      <c r="T9" s="87">
        <f>IF(P9="","",SUMIF(D8:D17,P9,G8:G17)+SUMIF(H8:H17,P9,E8:E17))</f>
        <v>10</v>
      </c>
      <c r="U9" s="5"/>
      <c r="V9" s="288"/>
      <c r="W9" s="75" t="s">
        <v>9</v>
      </c>
      <c r="X9" s="7" t="str">
        <f>IF(COUNTIF(O9:O13,2)=0,"",VLOOKUP(2,O9:Q13,2,FALSE))</f>
        <v>Col. Calvão</v>
      </c>
      <c r="Y9" s="90">
        <f>IF(COUNTIF(O9:O13,2)=0,"",VLOOKUP(2,O9:Q13,3,FALSE))</f>
        <v>4</v>
      </c>
    </row>
    <row r="10" spans="1:25" ht="20.25" customHeight="1">
      <c r="A10" s="68">
        <v>3</v>
      </c>
      <c r="B10" s="162">
        <v>0.64583333333333337</v>
      </c>
      <c r="C10" s="69">
        <v>2</v>
      </c>
      <c r="D10" s="79" t="str">
        <f>IF(O14=3,P10,IF(O14=4,P9,IF(O14=5,P9,"")))</f>
        <v>Sec. Gafanha da Nazaré</v>
      </c>
      <c r="E10" s="102">
        <v>6</v>
      </c>
      <c r="F10" s="85" t="s">
        <v>5</v>
      </c>
      <c r="G10" s="105">
        <v>2</v>
      </c>
      <c r="H10" s="82" t="str">
        <f>IF(O14=3,P11,IF(O14=4,P11,IF(O14=5,P11,"")))</f>
        <v>AE Vagos</v>
      </c>
      <c r="I10" s="48"/>
      <c r="J10" s="48" t="str">
        <f t="shared" si="0"/>
        <v>Sec. Gafanha da Nazaré</v>
      </c>
      <c r="K10" s="48" t="str">
        <f t="shared" si="1"/>
        <v>AE Vagos</v>
      </c>
      <c r="L10" s="48" t="str">
        <f t="shared" si="2"/>
        <v/>
      </c>
      <c r="M10" s="48" t="str">
        <f t="shared" si="3"/>
        <v/>
      </c>
      <c r="N10" s="289"/>
      <c r="O10" s="110">
        <v>1</v>
      </c>
      <c r="P10" s="244" t="s">
        <v>77</v>
      </c>
      <c r="Q10" s="88">
        <f>IF(P10="","",3*COUNTIF(J8:J17,P10)+2*COUNTIF(L8:L17,P10)+2*COUNTIF(M8:M17,P10)+COUNTIF(K8:K17,P10))</f>
        <v>6</v>
      </c>
      <c r="R10" s="89">
        <f>IF(P10="","",S10-T10)</f>
        <v>6</v>
      </c>
      <c r="S10" s="89">
        <f>IF(P10="","",SUMIF(D8:D17,P10,E8:E17)+SUMIF(H8:H17,P10,G8:G17))</f>
        <v>12</v>
      </c>
      <c r="T10" s="89">
        <f>IF(P10="","",SUMIF(D8:D17,P10,G8:G17)+SUMIF(H8:H17,P10,E8:E17))</f>
        <v>6</v>
      </c>
      <c r="U10" s="5"/>
      <c r="V10" s="288"/>
      <c r="W10" s="75" t="s">
        <v>10</v>
      </c>
      <c r="X10" s="7" t="str">
        <f>IF(COUNTIF(O9:O13,3)=0,"",VLOOKUP(3,O9:Q13,2,FALSE))</f>
        <v>AE Vagos</v>
      </c>
      <c r="Y10" s="90">
        <f>IF(COUNTIF(O9:O13,3)=0,"",VLOOKUP(3,O9:Q13,3,FALSE))</f>
        <v>2</v>
      </c>
    </row>
    <row r="11" spans="1:25" ht="20.25" customHeight="1" thickBot="1">
      <c r="A11" s="66"/>
      <c r="B11" s="161"/>
      <c r="C11" s="67"/>
      <c r="D11" s="78" t="str">
        <f>IF(O14=3,"",IF(O14=4,P12,IF(O14=5,P13,"")))</f>
        <v/>
      </c>
      <c r="E11" s="101"/>
      <c r="F11" s="84" t="s">
        <v>5</v>
      </c>
      <c r="G11" s="104"/>
      <c r="H11" s="81" t="str">
        <f>IF(O14=3,"",IF(O14=4,P10,IF(O14=5,P12,"")))</f>
        <v/>
      </c>
      <c r="I11" s="48"/>
      <c r="J11" s="48" t="str">
        <f t="shared" si="0"/>
        <v/>
      </c>
      <c r="K11" s="48" t="str">
        <f t="shared" si="1"/>
        <v/>
      </c>
      <c r="L11" s="48" t="str">
        <f t="shared" si="2"/>
        <v/>
      </c>
      <c r="M11" s="48" t="str">
        <f t="shared" si="3"/>
        <v/>
      </c>
      <c r="N11" s="289"/>
      <c r="O11" s="110">
        <v>3</v>
      </c>
      <c r="P11" s="245" t="s">
        <v>80</v>
      </c>
      <c r="Q11" s="88">
        <f>IF(P11="","",3*COUNTIF(J8:J17,P11)+2*COUNTIF(L8:L17,P11)+2*COUNTIF(M8:M17,P11)+COUNTIF(K8:K17,P11))</f>
        <v>2</v>
      </c>
      <c r="R11" s="89">
        <f>IF(P11="","",S11-T11)</f>
        <v>-16</v>
      </c>
      <c r="S11" s="90">
        <f>IF(P11="","",SUMIF(D8:D17,P11,E8:E17)+SUMIF(H8:H17,P11,G8:G17))</f>
        <v>6</v>
      </c>
      <c r="T11" s="90">
        <f>IF(P11="","",SUMIF(D8:D17,P11,G8:G17)+SUMIF(H8:H17,P11,E8:E17))</f>
        <v>22</v>
      </c>
      <c r="U11" s="5"/>
      <c r="V11" s="288"/>
      <c r="W11" s="75" t="s">
        <v>11</v>
      </c>
      <c r="X11" s="7" t="str">
        <f>IF(COUNTIF(O9:O13,4)=0,"",VLOOKUP(4,O9:Q13,2,FALSE))</f>
        <v/>
      </c>
      <c r="Y11" s="90" t="str">
        <f>IF(COUNTIF(O9:O13,4)=0,"",VLOOKUP(4,O9:Q13,3,FALSE))</f>
        <v/>
      </c>
    </row>
    <row r="12" spans="1:25" ht="20.25" customHeight="1" thickBot="1">
      <c r="A12" s="68"/>
      <c r="B12" s="162"/>
      <c r="C12" s="69"/>
      <c r="D12" s="79" t="str">
        <f>IF(O14=3,"",IF(O14=4,P12,IF(O14=5,P12,"")))</f>
        <v/>
      </c>
      <c r="E12" s="102"/>
      <c r="F12" s="85" t="s">
        <v>5</v>
      </c>
      <c r="G12" s="105"/>
      <c r="H12" s="82" t="str">
        <f>IF(O14=3,"",IF(O14=4,P9,IF(O14=5,P9,"")))</f>
        <v/>
      </c>
      <c r="I12" s="48"/>
      <c r="J12" s="48" t="str">
        <f t="shared" si="0"/>
        <v/>
      </c>
      <c r="K12" s="48" t="str">
        <f t="shared" si="1"/>
        <v/>
      </c>
      <c r="L12" s="48" t="str">
        <f t="shared" si="2"/>
        <v/>
      </c>
      <c r="M12" s="48" t="str">
        <f t="shared" si="3"/>
        <v/>
      </c>
      <c r="N12" s="289"/>
      <c r="O12" s="110"/>
      <c r="P12" s="246"/>
      <c r="Q12" s="88" t="str">
        <f>IF(P12="","",3*COUNTIF(J8:J17,P12)+2*COUNTIF(L8:L17,P12)+2*COUNTIF(M8:M17,P12)+COUNTIF(K8:K17,P12))</f>
        <v/>
      </c>
      <c r="R12" s="89" t="str">
        <f>IF(P12="","",S12-T12)</f>
        <v/>
      </c>
      <c r="S12" s="90" t="str">
        <f>IF(P12="","",SUMIF(D8:D17,P12,E8:E17)+SUMIF(H8:H17,P12,G8:G17))</f>
        <v/>
      </c>
      <c r="T12" s="90" t="str">
        <f>IF(P12="","",SUMIF(D8:D17,P12,G8:G17)+SUMIF(H8:H17,P12,E8:E17))</f>
        <v/>
      </c>
      <c r="U12" s="5"/>
      <c r="V12" s="302"/>
      <c r="W12" s="76" t="s">
        <v>12</v>
      </c>
      <c r="X12" s="94" t="str">
        <f>IF(COUNTIF(O9:O13,5)=0,"",VLOOKUP(5,O9:Q13,2,FALSE))</f>
        <v/>
      </c>
      <c r="Y12" s="91" t="str">
        <f>IF(COUNTIF(O9:O13,5)=0,"",VLOOKUP(5,O9:Q13,3,FALSE))</f>
        <v/>
      </c>
    </row>
    <row r="13" spans="1:25" ht="20.25" customHeight="1" thickBot="1">
      <c r="A13" s="66"/>
      <c r="B13" s="161"/>
      <c r="C13" s="67"/>
      <c r="D13" s="78" t="str">
        <f>IF(O14=3,"",IF(O14=4,P11,IF(O14=5,P11,"")))</f>
        <v/>
      </c>
      <c r="E13" s="101"/>
      <c r="F13" s="84" t="s">
        <v>5</v>
      </c>
      <c r="G13" s="104"/>
      <c r="H13" s="81" t="str">
        <f>IF(O14=3,"",IF(O14=4,P10,IF(O14=5,P10,"")))</f>
        <v/>
      </c>
      <c r="I13" s="48"/>
      <c r="J13" s="48" t="str">
        <f t="shared" si="0"/>
        <v/>
      </c>
      <c r="K13" s="48" t="str">
        <f t="shared" si="1"/>
        <v/>
      </c>
      <c r="L13" s="48" t="str">
        <f t="shared" si="2"/>
        <v/>
      </c>
      <c r="M13" s="48" t="str">
        <f t="shared" si="3"/>
        <v/>
      </c>
      <c r="N13" s="304"/>
      <c r="O13" s="111"/>
      <c r="P13" s="247"/>
      <c r="Q13" s="88" t="str">
        <f>IF(P13="","",3*COUNTIF(J8:J17,P13)+2*COUNTIF(L8:L17,P13)+2*COUNTIF(M8:M17,P13)+COUNTIF(K8:K17,P13))</f>
        <v/>
      </c>
      <c r="R13" s="89" t="str">
        <f>IF(P13="","",S13-T13)</f>
        <v/>
      </c>
      <c r="S13" s="90" t="str">
        <f>IF(P13="","",SUMIF(D8:D17,P13,E8:E17)+SUMIF(H8:H17,P13,G8:G17))</f>
        <v/>
      </c>
      <c r="T13" s="90" t="str">
        <f>IF(P13="","",SUMIF(D8:D17,P13,G8:G17)+SUMIF(H8:H17,P13,E8:E17))</f>
        <v/>
      </c>
      <c r="U13" s="5"/>
      <c r="V13" s="5"/>
      <c r="W13" s="5"/>
      <c r="X13" s="5"/>
      <c r="Y13" s="5"/>
    </row>
    <row r="14" spans="1:25" ht="20.25" customHeight="1" thickBot="1">
      <c r="A14" s="68"/>
      <c r="B14" s="162"/>
      <c r="C14" s="69"/>
      <c r="D14" s="79" t="str">
        <f>IF(O14=3,"",IF(O14=4,"",IF(O14=5,P9,"")))</f>
        <v/>
      </c>
      <c r="E14" s="102"/>
      <c r="F14" s="85" t="s">
        <v>5</v>
      </c>
      <c r="G14" s="105"/>
      <c r="H14" s="82" t="str">
        <f>IF(O14=3,"",IF(O14=4,"",IF(O14=5,P13,"")))</f>
        <v/>
      </c>
      <c r="I14" s="48"/>
      <c r="J14" s="48" t="str">
        <f t="shared" si="0"/>
        <v/>
      </c>
      <c r="K14" s="48" t="str">
        <f t="shared" si="1"/>
        <v/>
      </c>
      <c r="L14" s="48" t="str">
        <f t="shared" si="2"/>
        <v/>
      </c>
      <c r="M14" s="48" t="str">
        <f t="shared" si="3"/>
        <v/>
      </c>
      <c r="N14" s="48"/>
      <c r="O14" s="54">
        <f>5-COUNTIF(P9:P13,"")</f>
        <v>3</v>
      </c>
      <c r="P14" s="51" t="s">
        <v>7</v>
      </c>
      <c r="Q14" s="92">
        <f>SUM(Q9:Q13)</f>
        <v>12</v>
      </c>
      <c r="R14" s="92">
        <f>SUM(R9:R13)</f>
        <v>0</v>
      </c>
      <c r="S14" s="92">
        <f>SUM(S9:S13)</f>
        <v>38</v>
      </c>
      <c r="T14" s="92">
        <f>SUM(T9:T13)</f>
        <v>38</v>
      </c>
      <c r="U14" s="5"/>
      <c r="V14" s="5"/>
      <c r="W14" s="5"/>
      <c r="X14" s="5"/>
      <c r="Y14" s="5"/>
    </row>
    <row r="15" spans="1:25" ht="20.25" customHeight="1" thickBot="1">
      <c r="A15" s="70"/>
      <c r="B15" s="163"/>
      <c r="C15" s="71"/>
      <c r="D15" s="78" t="str">
        <f>IF(O14=3,"",IF(O14=4,"",IF(O14=5,P10,"")))</f>
        <v/>
      </c>
      <c r="E15" s="101"/>
      <c r="F15" s="84" t="s">
        <v>5</v>
      </c>
      <c r="G15" s="104"/>
      <c r="H15" s="81" t="str">
        <f>IF(O14=3,"",IF(O14=4,"",IF(O14=5,P12,"")))</f>
        <v/>
      </c>
      <c r="I15" s="48"/>
      <c r="J15" s="48" t="str">
        <f t="shared" si="0"/>
        <v/>
      </c>
      <c r="K15" s="48" t="str">
        <f t="shared" si="1"/>
        <v/>
      </c>
      <c r="L15" s="48" t="str">
        <f t="shared" si="2"/>
        <v/>
      </c>
      <c r="M15" s="48" t="str">
        <f t="shared" si="3"/>
        <v/>
      </c>
      <c r="N15" s="5"/>
      <c r="O15" s="5"/>
      <c r="P15" s="5"/>
      <c r="Q15" s="5"/>
      <c r="R15" s="48"/>
      <c r="S15" s="48"/>
      <c r="T15" s="48"/>
      <c r="U15" s="5"/>
      <c r="V15" s="5"/>
      <c r="W15" s="5"/>
      <c r="X15" s="5"/>
      <c r="Y15" s="5"/>
    </row>
    <row r="16" spans="1:25" ht="20.25" customHeight="1">
      <c r="A16" s="68"/>
      <c r="B16" s="162"/>
      <c r="C16" s="69"/>
      <c r="D16" s="79" t="str">
        <f>IF(O14=3,"",IF(O14=4,"",IF(O14=5,P13,"")))</f>
        <v/>
      </c>
      <c r="E16" s="102"/>
      <c r="F16" s="85" t="s">
        <v>5</v>
      </c>
      <c r="G16" s="105"/>
      <c r="H16" s="82" t="str">
        <f>IF(O14=3,"",IF(O14=4,"",IF(O14=5,P10,"")))</f>
        <v/>
      </c>
      <c r="I16" s="5"/>
      <c r="J16" s="48" t="str">
        <f t="shared" si="0"/>
        <v/>
      </c>
      <c r="K16" s="48" t="str">
        <f t="shared" si="1"/>
        <v/>
      </c>
      <c r="L16" s="48" t="str">
        <f t="shared" si="2"/>
        <v/>
      </c>
      <c r="M16" s="48" t="str">
        <f t="shared" si="3"/>
        <v/>
      </c>
      <c r="N16" s="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20.25" customHeight="1" thickBot="1">
      <c r="A17" s="66"/>
      <c r="B17" s="161"/>
      <c r="C17" s="67"/>
      <c r="D17" s="78" t="str">
        <f>IF(O14=3,"",IF(O14=4,"",IF(O14=5,P12,"")))</f>
        <v/>
      </c>
      <c r="E17" s="101"/>
      <c r="F17" s="84" t="s">
        <v>5</v>
      </c>
      <c r="G17" s="104"/>
      <c r="H17" s="81" t="str">
        <f>IF(O14=3,"",IF(O14=4,"",IF(O14=5,P11,"")))</f>
        <v/>
      </c>
      <c r="I17" s="5"/>
      <c r="J17" s="48" t="str">
        <f t="shared" si="0"/>
        <v/>
      </c>
      <c r="K17" s="48" t="str">
        <f t="shared" si="1"/>
        <v/>
      </c>
      <c r="L17" s="48" t="str">
        <f t="shared" si="2"/>
        <v/>
      </c>
      <c r="M17" s="48" t="str">
        <f t="shared" si="3"/>
        <v/>
      </c>
      <c r="N17" s="5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0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88"/>
      <c r="S18" s="188"/>
      <c r="T18" s="188"/>
      <c r="U18" s="5"/>
      <c r="V18" s="5"/>
      <c r="W18" s="5"/>
      <c r="X18" s="5"/>
      <c r="Y18" s="5"/>
    </row>
    <row r="19" spans="1:25" ht="20.25" hidden="1" customHeight="1">
      <c r="A19" s="189"/>
      <c r="B19" s="189"/>
      <c r="C19" s="189"/>
      <c r="D19" s="189"/>
      <c r="E19" s="189"/>
      <c r="F19" s="189"/>
      <c r="G19" s="189"/>
      <c r="H19" s="189"/>
      <c r="I19" s="98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5"/>
      <c r="W19" s="5"/>
      <c r="X19" s="5"/>
      <c r="Y19" s="5"/>
    </row>
    <row r="20" spans="1:25" ht="20.25" hidden="1" customHeight="1" thickBot="1">
      <c r="A20" s="282" t="s">
        <v>13</v>
      </c>
      <c r="B20" s="282"/>
      <c r="C20" s="282"/>
      <c r="D20" s="282"/>
      <c r="E20" s="282"/>
      <c r="F20" s="282"/>
      <c r="G20" s="282"/>
      <c r="H20" s="282"/>
      <c r="I20" s="181"/>
      <c r="J20" s="181"/>
      <c r="K20" s="181"/>
      <c r="L20" s="181"/>
      <c r="M20" s="18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0.25" hidden="1" customHeight="1" thickBot="1">
      <c r="A21" s="190" t="s">
        <v>0</v>
      </c>
      <c r="B21" s="191" t="s">
        <v>18</v>
      </c>
      <c r="C21" s="192" t="s">
        <v>16</v>
      </c>
      <c r="D21" s="285" t="str">
        <f>P22</f>
        <v>Grupo 2</v>
      </c>
      <c r="E21" s="286"/>
      <c r="F21" s="286"/>
      <c r="G21" s="286"/>
      <c r="H21" s="287"/>
      <c r="I21" s="181"/>
      <c r="J21" s="181" t="s">
        <v>17</v>
      </c>
      <c r="K21" s="181" t="s">
        <v>58</v>
      </c>
      <c r="L21" s="181" t="s">
        <v>59</v>
      </c>
      <c r="M21" s="181" t="s">
        <v>59</v>
      </c>
      <c r="N21" s="181"/>
      <c r="O21" s="181"/>
      <c r="P21" s="181"/>
      <c r="Q21" s="181"/>
      <c r="R21" s="181"/>
      <c r="S21" s="181"/>
      <c r="T21" s="181"/>
      <c r="U21" s="5"/>
      <c r="V21" s="5"/>
      <c r="W21" s="5"/>
      <c r="X21" s="193" t="s">
        <v>14</v>
      </c>
      <c r="Y21" s="194" t="s">
        <v>1</v>
      </c>
    </row>
    <row r="22" spans="1:25" ht="20.25" hidden="1" customHeight="1" thickBot="1">
      <c r="A22" s="195"/>
      <c r="B22" s="196"/>
      <c r="C22" s="197"/>
      <c r="D22" s="198" t="str">
        <f>IF(P23="","",P23)</f>
        <v/>
      </c>
      <c r="E22" s="199"/>
      <c r="F22" s="200" t="s">
        <v>5</v>
      </c>
      <c r="G22" s="201"/>
      <c r="H22" s="202" t="str">
        <f>IF(P24="","",P24)</f>
        <v/>
      </c>
      <c r="I22" s="181"/>
      <c r="J22" s="181" t="str">
        <f>IF(E22&gt;G22,D22,IF(G22&gt;E22,H22,""))</f>
        <v/>
      </c>
      <c r="K22" s="181" t="str">
        <f>IF(E22&lt;G22,D22,IF(G22&lt;E22,H22,""))</f>
        <v/>
      </c>
      <c r="L22" s="181" t="str">
        <f>IF(AND(E22&lt;&gt;"",G22&lt;&gt;"",E22=G22),D22,"")</f>
        <v/>
      </c>
      <c r="M22" s="181" t="str">
        <f>IF(AND(E22&lt;&gt;"",G22&lt;&gt;"",E22=G22),H22,"")</f>
        <v/>
      </c>
      <c r="N22" s="10"/>
      <c r="O22" s="203" t="s">
        <v>19</v>
      </c>
      <c r="P22" s="191" t="s">
        <v>41</v>
      </c>
      <c r="Q22" s="192" t="s">
        <v>1</v>
      </c>
      <c r="R22" s="192" t="s">
        <v>2</v>
      </c>
      <c r="S22" s="192" t="s">
        <v>3</v>
      </c>
      <c r="T22" s="192" t="s">
        <v>4</v>
      </c>
      <c r="U22" s="5"/>
      <c r="V22" s="288" t="s">
        <v>15</v>
      </c>
      <c r="W22" s="192" t="s">
        <v>8</v>
      </c>
      <c r="X22" s="204" t="str">
        <f>IF(COUNTIF(O23:O27,1)=0,"",VLOOKUP(1,O23:Q27,2,FALSE))</f>
        <v/>
      </c>
      <c r="Y22" s="205" t="str">
        <f>IF(COUNTIF(O23:O27,1)=0,"",VLOOKUP(1,O23:Q27,3,FALSE))</f>
        <v/>
      </c>
    </row>
    <row r="23" spans="1:25" ht="20.25" hidden="1" customHeight="1" thickBot="1">
      <c r="A23" s="195"/>
      <c r="B23" s="196"/>
      <c r="C23" s="197"/>
      <c r="D23" s="198" t="str">
        <f>IF(O28=2,P24,IF(O28=3,P23,IF(O28=4,P25,IF(O28=5,P25,""))))</f>
        <v/>
      </c>
      <c r="E23" s="199"/>
      <c r="F23" s="200" t="s">
        <v>5</v>
      </c>
      <c r="G23" s="201"/>
      <c r="H23" s="202" t="str">
        <f>IF(O28=2,P23,IF(O28=3,P25,IF(O28=4,P26,IF(O28=5,P27,""))))</f>
        <v/>
      </c>
      <c r="I23" s="20"/>
      <c r="J23" s="181" t="str">
        <f t="shared" ref="J23:J31" si="4">IF(E23&gt;G23,D23,IF(G23&gt;E23,H23,""))</f>
        <v/>
      </c>
      <c r="K23" s="181" t="str">
        <f t="shared" ref="K23:K31" si="5">IF(E23&lt;G23,D23,IF(G23&lt;E23,H23,""))</f>
        <v/>
      </c>
      <c r="L23" s="181" t="str">
        <f t="shared" ref="L23:L31" si="6">IF(AND(E23&lt;&gt;"",G23&lt;&gt;"",E23=G23),D23,"")</f>
        <v/>
      </c>
      <c r="M23" s="181" t="str">
        <f t="shared" ref="M23:M31" si="7">IF(AND(E23&lt;&gt;"",G23&lt;&gt;"",E23=G23),H23,"")</f>
        <v/>
      </c>
      <c r="N23" s="289" t="s">
        <v>6</v>
      </c>
      <c r="O23" s="206"/>
      <c r="P23" s="207"/>
      <c r="Q23" s="208" t="str">
        <f>IF(P23="","",3*COUNTIF(J22:J31,P23)+2*COUNTIF(L22:L31,P23)+2*COUNTIF(M22:M31,P23)+COUNTIF(K22:K31,P23))</f>
        <v/>
      </c>
      <c r="R23" s="205" t="str">
        <f>IF(P23="","",S23-T23)</f>
        <v/>
      </c>
      <c r="S23" s="205" t="str">
        <f>IF(P23="","",SUMIF(D22:D31,P23,E22:E31)+SUMIF(H22:H31,P23,G22:G31))</f>
        <v/>
      </c>
      <c r="T23" s="205" t="str">
        <f>IF(P23="","",SUMIF(D22:D31,P23,G22:G31)+SUMIF(H22:H31,P23,E22:E31))</f>
        <v/>
      </c>
      <c r="U23" s="5"/>
      <c r="V23" s="288"/>
      <c r="W23" s="192" t="s">
        <v>9</v>
      </c>
      <c r="X23" s="204" t="str">
        <f>IF(COUNTIF(O23:O27,2)=0,"",VLOOKUP(2,O23:Q27,2,FALSE))</f>
        <v/>
      </c>
      <c r="Y23" s="205" t="str">
        <f>IF(COUNTIF(O23:O27,2)=0,"",VLOOKUP(2,O23:Q27,3,FALSE))</f>
        <v/>
      </c>
    </row>
    <row r="24" spans="1:25" ht="20.25" hidden="1" customHeight="1">
      <c r="A24" s="195"/>
      <c r="B24" s="196"/>
      <c r="C24" s="197"/>
      <c r="D24" s="198" t="str">
        <f>IF(O28=3,P24,IF(O28=4,P23,IF(O28=5,P23,"")))</f>
        <v/>
      </c>
      <c r="E24" s="199"/>
      <c r="F24" s="200" t="s">
        <v>5</v>
      </c>
      <c r="G24" s="201"/>
      <c r="H24" s="202" t="str">
        <f>IF(O28=3,P25,IF(O28=4,P25,IF(O28=5,P25,"")))</f>
        <v/>
      </c>
      <c r="I24" s="181"/>
      <c r="J24" s="181" t="str">
        <f t="shared" si="4"/>
        <v/>
      </c>
      <c r="K24" s="181" t="str">
        <f t="shared" si="5"/>
        <v/>
      </c>
      <c r="L24" s="181" t="str">
        <f t="shared" si="6"/>
        <v/>
      </c>
      <c r="M24" s="181" t="str">
        <f t="shared" si="7"/>
        <v/>
      </c>
      <c r="N24" s="289"/>
      <c r="O24" s="206"/>
      <c r="P24" s="207"/>
      <c r="Q24" s="208" t="str">
        <f>IF(P24="","",3*COUNTIF(J22:J31,P24)+2*COUNTIF(L22:L31,P24)+2*COUNTIF(M22:M31,P24)+COUNTIF(K22:K31,P24))</f>
        <v/>
      </c>
      <c r="R24" s="205" t="str">
        <f>IF(P24="","",S24-T24)</f>
        <v/>
      </c>
      <c r="S24" s="205" t="str">
        <f>IF(P24="","",SUMIF(D22:D31,P24,E22:E31)+SUMIF(H22:H31,P24,G22:G31))</f>
        <v/>
      </c>
      <c r="T24" s="205" t="str">
        <f>IF(P24="","",SUMIF(D22:D31,P24,G22:G31)+SUMIF(H22:H31,P24,E22:E31))</f>
        <v/>
      </c>
      <c r="U24" s="5"/>
      <c r="V24" s="288"/>
      <c r="W24" s="192" t="s">
        <v>10</v>
      </c>
      <c r="X24" s="204" t="str">
        <f>IF(COUNTIF(O23:O27,3)=0,"",VLOOKUP(3,O23:Q27,2,FALSE))</f>
        <v/>
      </c>
      <c r="Y24" s="205" t="str">
        <f>IF(COUNTIF(O23:O27,3)=0,"",VLOOKUP(3,O23:Q27,3,FALSE))</f>
        <v/>
      </c>
    </row>
    <row r="25" spans="1:25" ht="20.25" hidden="1" customHeight="1" thickBot="1">
      <c r="A25" s="195"/>
      <c r="B25" s="196"/>
      <c r="C25" s="197"/>
      <c r="D25" s="198" t="str">
        <f>IF(O28=3,"",IF(O28=4,P26,IF(O28=5,P27,"")))</f>
        <v/>
      </c>
      <c r="E25" s="199"/>
      <c r="F25" s="200" t="s">
        <v>5</v>
      </c>
      <c r="G25" s="201"/>
      <c r="H25" s="202" t="str">
        <f>IF(O28=3,"",IF(O28=4,P24,IF(O28=5,P26,"")))</f>
        <v/>
      </c>
      <c r="I25" s="181"/>
      <c r="J25" s="181" t="str">
        <f t="shared" si="4"/>
        <v/>
      </c>
      <c r="K25" s="181" t="str">
        <f t="shared" si="5"/>
        <v/>
      </c>
      <c r="L25" s="181" t="str">
        <f t="shared" si="6"/>
        <v/>
      </c>
      <c r="M25" s="181" t="str">
        <f t="shared" si="7"/>
        <v/>
      </c>
      <c r="N25" s="289"/>
      <c r="O25" s="206"/>
      <c r="P25" s="207"/>
      <c r="Q25" s="208" t="str">
        <f>IF(P25="","",3*COUNTIF(J22:J31,P25)+2*COUNTIF(L22:L31,P25)+2*COUNTIF(M22:M31,P25)+COUNTIF(K22:K31,P25))</f>
        <v/>
      </c>
      <c r="R25" s="205" t="str">
        <f>IF(P25="","",S25-T25)</f>
        <v/>
      </c>
      <c r="S25" s="205" t="str">
        <f>IF(P25="","",SUMIF(D22:D31,P25,E22:E31)+SUMIF(H22:H31,P25,G22:G31))</f>
        <v/>
      </c>
      <c r="T25" s="205" t="str">
        <f>IF(P25="","",SUMIF(D22:D31,P25,G22:G31)+SUMIF(H22:H31,P25,E22:E31))</f>
        <v/>
      </c>
      <c r="U25" s="5"/>
      <c r="V25" s="288"/>
      <c r="W25" s="192" t="s">
        <v>11</v>
      </c>
      <c r="X25" s="204" t="str">
        <f>IF(COUNTIF(O23:O27,4)=0,"",VLOOKUP(4,O23:Q27,2,FALSE))</f>
        <v/>
      </c>
      <c r="Y25" s="205" t="str">
        <f>IF(COUNTIF(O23:O27,4)=0,"",VLOOKUP(4,O23:Q27,3,FALSE))</f>
        <v/>
      </c>
    </row>
    <row r="26" spans="1:25" ht="20.25" hidden="1" customHeight="1" thickBot="1">
      <c r="A26" s="195"/>
      <c r="B26" s="196"/>
      <c r="C26" s="197"/>
      <c r="D26" s="198" t="str">
        <f>IF(O28=3,"",IF(O28=4,P26,IF(O28=5,P26,"")))</f>
        <v/>
      </c>
      <c r="E26" s="199"/>
      <c r="F26" s="200" t="s">
        <v>5</v>
      </c>
      <c r="G26" s="201"/>
      <c r="H26" s="202" t="str">
        <f>IF(O28=3,"",IF(O28=4,P23,IF(O28=5,P23,"")))</f>
        <v/>
      </c>
      <c r="I26" s="181"/>
      <c r="J26" s="181" t="str">
        <f t="shared" si="4"/>
        <v/>
      </c>
      <c r="K26" s="181" t="str">
        <f t="shared" si="5"/>
        <v/>
      </c>
      <c r="L26" s="181" t="str">
        <f t="shared" si="6"/>
        <v/>
      </c>
      <c r="M26" s="181" t="str">
        <f t="shared" si="7"/>
        <v/>
      </c>
      <c r="N26" s="289"/>
      <c r="O26" s="206"/>
      <c r="P26" s="207"/>
      <c r="Q26" s="208" t="str">
        <f>IF(P26="","",3*COUNTIF(J22:J31,P26)+2*COUNTIF(L22:L31,P26)+2*COUNTIF(M22:M31,P26)+COUNTIF(K22:K31,P26))</f>
        <v/>
      </c>
      <c r="R26" s="205" t="str">
        <f>IF(P26="","",S26-T26)</f>
        <v/>
      </c>
      <c r="S26" s="205" t="str">
        <f>IF(P26="","",SUMIF(D22:D31,P26,E22:E31)+SUMIF(H22:H31,P26,G22:G31))</f>
        <v/>
      </c>
      <c r="T26" s="205" t="str">
        <f>IF(P26="","",SUMIF(D22:D31,P26,G22:G31)+SUMIF(H22:H31,P26,E22:E31))</f>
        <v/>
      </c>
      <c r="U26" s="5"/>
      <c r="V26" s="288"/>
      <c r="W26" s="192" t="s">
        <v>12</v>
      </c>
      <c r="X26" s="204" t="str">
        <f>IF(COUNTIF(O23:O27,5)=0,"",VLOOKUP(5,O23:Q27,2,FALSE))</f>
        <v/>
      </c>
      <c r="Y26" s="205" t="str">
        <f>IF(COUNTIF(O23:O27,5)=0,"",VLOOKUP(5,O23:Q27,3,FALSE))</f>
        <v/>
      </c>
    </row>
    <row r="27" spans="1:25" ht="20.25" hidden="1" customHeight="1" thickBot="1">
      <c r="A27" s="195"/>
      <c r="B27" s="196"/>
      <c r="C27" s="197"/>
      <c r="D27" s="198" t="str">
        <f>IF(O28=3,"",IF(O28=4,P25,IF(O28=5,P25,"")))</f>
        <v/>
      </c>
      <c r="E27" s="199"/>
      <c r="F27" s="200" t="s">
        <v>5</v>
      </c>
      <c r="G27" s="201"/>
      <c r="H27" s="202" t="str">
        <f>IF(O28=3,"",IF(O28=4,P24,IF(O28=5,P24,"")))</f>
        <v/>
      </c>
      <c r="I27" s="181"/>
      <c r="J27" s="181" t="str">
        <f t="shared" si="4"/>
        <v/>
      </c>
      <c r="K27" s="181" t="str">
        <f t="shared" si="5"/>
        <v/>
      </c>
      <c r="L27" s="181" t="str">
        <f t="shared" si="6"/>
        <v/>
      </c>
      <c r="M27" s="181" t="str">
        <f t="shared" si="7"/>
        <v/>
      </c>
      <c r="N27" s="289"/>
      <c r="O27" s="206"/>
      <c r="P27" s="207"/>
      <c r="Q27" s="208" t="str">
        <f>IF(P27="","",3*COUNTIF(J22:J31,P27)+2*COUNTIF(L22:L31,P27)+2*COUNTIF(M22:M31,P27)+COUNTIF(K22:K31,P27))</f>
        <v/>
      </c>
      <c r="R27" s="205" t="str">
        <f>IF(P27="","",S27-T27)</f>
        <v/>
      </c>
      <c r="S27" s="205" t="str">
        <f>IF(P27="","",SUMIF(D22:D31,P27,E22:E31)+SUMIF(H22:H31,P27,G22:G31))</f>
        <v/>
      </c>
      <c r="T27" s="205" t="str">
        <f>IF(P27="","",SUMIF(D22:D31,P27,G22:G31)+SUMIF(H22:H31,P27,E22:E31))</f>
        <v/>
      </c>
      <c r="U27" s="5"/>
      <c r="V27" s="5"/>
      <c r="W27" s="5"/>
      <c r="X27" s="5"/>
      <c r="Y27" s="5"/>
    </row>
    <row r="28" spans="1:25" ht="20.25" hidden="1" customHeight="1" thickBot="1">
      <c r="A28" s="195"/>
      <c r="B28" s="196"/>
      <c r="C28" s="197"/>
      <c r="D28" s="198" t="str">
        <f>IF(O28=3,"",IF(O28=4,"",IF(O28=5,P23,"")))</f>
        <v/>
      </c>
      <c r="E28" s="199"/>
      <c r="F28" s="200" t="s">
        <v>5</v>
      </c>
      <c r="G28" s="201"/>
      <c r="H28" s="202" t="str">
        <f>IF(O28=3,"",IF(O28=4,"",IF(O28=5,P27,"")))</f>
        <v/>
      </c>
      <c r="I28" s="181"/>
      <c r="J28" s="181" t="str">
        <f t="shared" si="4"/>
        <v/>
      </c>
      <c r="K28" s="181" t="str">
        <f t="shared" si="5"/>
        <v/>
      </c>
      <c r="L28" s="181" t="str">
        <f t="shared" si="6"/>
        <v/>
      </c>
      <c r="M28" s="181" t="str">
        <f t="shared" si="7"/>
        <v/>
      </c>
      <c r="N28" s="181"/>
      <c r="O28" s="54">
        <f>5-COUNTIF(P23:P27,"")</f>
        <v>0</v>
      </c>
      <c r="P28" s="191" t="s">
        <v>7</v>
      </c>
      <c r="Q28" s="204">
        <f>SUM(Q23:Q27)</f>
        <v>0</v>
      </c>
      <c r="R28" s="204">
        <f>SUM(R23:R27)</f>
        <v>0</v>
      </c>
      <c r="S28" s="204">
        <f>SUM(S23:S27)</f>
        <v>0</v>
      </c>
      <c r="T28" s="204">
        <f>SUM(T23:T27)</f>
        <v>0</v>
      </c>
      <c r="U28" s="5"/>
      <c r="V28" s="5"/>
      <c r="W28" s="5"/>
      <c r="X28" s="5"/>
      <c r="Y28" s="5"/>
    </row>
    <row r="29" spans="1:25" ht="20.25" hidden="1" customHeight="1" thickBot="1">
      <c r="A29" s="195"/>
      <c r="B29" s="196"/>
      <c r="C29" s="197"/>
      <c r="D29" s="198" t="str">
        <f>IF(O28=3,"",IF(O28=4,"",IF(O28=5,P24,"")))</f>
        <v/>
      </c>
      <c r="E29" s="199"/>
      <c r="F29" s="200" t="s">
        <v>5</v>
      </c>
      <c r="G29" s="201"/>
      <c r="H29" s="202" t="str">
        <f>IF(O28=3,"",IF(O28=4,"",IF(O28=5,P26,"")))</f>
        <v/>
      </c>
      <c r="I29" s="181"/>
      <c r="J29" s="181" t="str">
        <f t="shared" si="4"/>
        <v/>
      </c>
      <c r="K29" s="181" t="str">
        <f t="shared" si="5"/>
        <v/>
      </c>
      <c r="L29" s="181" t="str">
        <f t="shared" si="6"/>
        <v/>
      </c>
      <c r="M29" s="181" t="str">
        <f t="shared" si="7"/>
        <v/>
      </c>
      <c r="N29" s="5"/>
      <c r="O29" s="5"/>
      <c r="P29" s="5"/>
      <c r="Q29" s="5"/>
      <c r="R29" s="181"/>
      <c r="S29" s="181"/>
      <c r="T29" s="181"/>
      <c r="U29" s="5"/>
      <c r="V29" s="98"/>
      <c r="W29" s="5"/>
      <c r="X29" s="5"/>
      <c r="Y29" s="5"/>
    </row>
    <row r="30" spans="1:25" ht="20.25" hidden="1" customHeight="1">
      <c r="A30" s="195"/>
      <c r="B30" s="196"/>
      <c r="C30" s="197"/>
      <c r="D30" s="198" t="str">
        <f>IF(O28=3,"",IF(O28=4,"",IF(O28=5,P27,"")))</f>
        <v/>
      </c>
      <c r="E30" s="199"/>
      <c r="F30" s="200" t="s">
        <v>5</v>
      </c>
      <c r="G30" s="201"/>
      <c r="H30" s="202" t="str">
        <f>IF(O28=3,"",IF(O28=4,"",IF(O28=5,P24,"")))</f>
        <v/>
      </c>
      <c r="I30" s="5"/>
      <c r="J30" s="181" t="str">
        <f t="shared" si="4"/>
        <v/>
      </c>
      <c r="K30" s="181" t="str">
        <f t="shared" si="5"/>
        <v/>
      </c>
      <c r="L30" s="181" t="str">
        <f t="shared" si="6"/>
        <v/>
      </c>
      <c r="M30" s="181" t="str">
        <f t="shared" si="7"/>
        <v/>
      </c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0.25" hidden="1" customHeight="1" thickBot="1">
      <c r="A31" s="195"/>
      <c r="B31" s="196"/>
      <c r="C31" s="197"/>
      <c r="D31" s="198" t="str">
        <f>IF(O28=3,"",IF(O28=4,"",IF(O28=5,P26,"")))</f>
        <v/>
      </c>
      <c r="E31" s="199"/>
      <c r="F31" s="200" t="s">
        <v>5</v>
      </c>
      <c r="G31" s="201"/>
      <c r="H31" s="202" t="str">
        <f>IF(O28=3,"",IF(O28=4,"",IF(O28=5,P25,"")))</f>
        <v/>
      </c>
      <c r="I31" s="5"/>
      <c r="J31" s="181" t="str">
        <f t="shared" si="4"/>
        <v/>
      </c>
      <c r="K31" s="181" t="str">
        <f t="shared" si="5"/>
        <v/>
      </c>
      <c r="L31" s="181" t="str">
        <f t="shared" si="6"/>
        <v/>
      </c>
      <c r="M31" s="181" t="str">
        <f t="shared" si="7"/>
        <v/>
      </c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3" customFormat="1" ht="19.5" hidden="1" customHeight="1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8"/>
      <c r="S32" s="188"/>
      <c r="T32" s="188"/>
      <c r="U32" s="5"/>
      <c r="V32" s="5"/>
      <c r="W32" s="5"/>
      <c r="X32" s="5"/>
      <c r="Y32" s="5"/>
    </row>
    <row r="33" spans="1:25" s="3" customFormat="1" ht="20.25" hidden="1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</row>
    <row r="34" spans="1:25" s="3" customFormat="1" ht="20.25" hidden="1" customHeight="1" thickBot="1">
      <c r="A34" s="290" t="s">
        <v>64</v>
      </c>
      <c r="B34" s="290"/>
      <c r="C34" s="290"/>
      <c r="D34" s="290"/>
      <c r="E34" s="290"/>
      <c r="F34" s="290"/>
      <c r="G34" s="290"/>
      <c r="H34" s="290"/>
      <c r="I34" s="209"/>
      <c r="J34" s="181" t="s">
        <v>17</v>
      </c>
      <c r="K34" s="181" t="s">
        <v>58</v>
      </c>
      <c r="L34" s="209"/>
      <c r="M34" s="209"/>
      <c r="N34" s="209"/>
      <c r="O34" s="5"/>
      <c r="P34" s="209"/>
      <c r="Q34" s="209"/>
      <c r="R34" s="209"/>
      <c r="S34" s="209"/>
      <c r="T34" s="209"/>
      <c r="U34" s="209"/>
      <c r="V34" s="209"/>
      <c r="W34" s="209"/>
      <c r="X34" s="209"/>
      <c r="Y34" s="209"/>
    </row>
    <row r="35" spans="1:25" s="3" customFormat="1" ht="20.25" hidden="1" customHeight="1" thickBot="1">
      <c r="A35" s="210"/>
      <c r="B35" s="211"/>
      <c r="C35" s="210"/>
      <c r="D35" s="212" t="str">
        <f>IF(X8="","1º Grupo 1",X8)</f>
        <v>Sec. Gafanha da Nazaré</v>
      </c>
      <c r="E35" s="213"/>
      <c r="F35" s="200" t="s">
        <v>5</v>
      </c>
      <c r="G35" s="213"/>
      <c r="H35" s="212" t="str">
        <f>IF(X23="","2º Grupo 2",X23)</f>
        <v>2º Grupo 2</v>
      </c>
      <c r="I35" s="209"/>
      <c r="J35" s="181" t="str">
        <f>IF(E35&gt;G35,D35,IF(G35&gt;E35,H35,""))</f>
        <v/>
      </c>
      <c r="K35" s="181" t="str">
        <f>IF(E35&lt;G35,D35,IF(G35&lt;E35,H35,""))</f>
        <v/>
      </c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193" t="s">
        <v>66</v>
      </c>
      <c r="Y35" s="209"/>
    </row>
    <row r="36" spans="1:25" s="3" customFormat="1" ht="20.25" hidden="1" customHeight="1">
      <c r="A36" s="210"/>
      <c r="B36" s="211"/>
      <c r="C36" s="210"/>
      <c r="D36" s="212" t="str">
        <f>IF(X22="","1º Grupo 2",X22)</f>
        <v>1º Grupo 2</v>
      </c>
      <c r="E36" s="213"/>
      <c r="F36" s="200" t="s">
        <v>5</v>
      </c>
      <c r="G36" s="213"/>
      <c r="H36" s="212" t="str">
        <f>IF(X9="","2º Grupo 1",X9)</f>
        <v>Col. Calvão</v>
      </c>
      <c r="I36" s="209"/>
      <c r="J36" s="181" t="str">
        <f>IF(E36&gt;G36,D36,IF(G36&gt;E36,H36,""))</f>
        <v/>
      </c>
      <c r="K36" s="181" t="str">
        <f>IF(E36&lt;G36,D36,IF(G36&lt;E36,H36,""))</f>
        <v/>
      </c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14" t="s">
        <v>8</v>
      </c>
      <c r="X36" s="215" t="str">
        <f>IF(J45="","",J45)</f>
        <v/>
      </c>
      <c r="Y36" s="209"/>
    </row>
    <row r="37" spans="1:25" s="3" customFormat="1" ht="20.25" hidden="1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181"/>
      <c r="K37" s="181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14" t="s">
        <v>9</v>
      </c>
      <c r="X37" s="215" t="str">
        <f>IF(K45="","",K45)</f>
        <v/>
      </c>
      <c r="Y37" s="209"/>
    </row>
    <row r="38" spans="1:25" s="3" customFormat="1" ht="20.25" hidden="1" customHeight="1">
      <c r="A38" s="290" t="s">
        <v>68</v>
      </c>
      <c r="B38" s="290"/>
      <c r="C38" s="290"/>
      <c r="D38" s="290"/>
      <c r="E38" s="290"/>
      <c r="F38" s="290"/>
      <c r="G38" s="290"/>
      <c r="H38" s="290"/>
      <c r="I38" s="209"/>
      <c r="J38" s="181"/>
      <c r="K38" s="181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14" t="s">
        <v>10</v>
      </c>
      <c r="X38" s="215" t="str">
        <f>IF(J42="","",J42)</f>
        <v/>
      </c>
      <c r="Y38" s="209"/>
    </row>
    <row r="39" spans="1:25" s="3" customFormat="1" ht="20.25" hidden="1" customHeight="1">
      <c r="A39" s="210"/>
      <c r="B39" s="211"/>
      <c r="C39" s="210"/>
      <c r="D39" s="212" t="str">
        <f>IF(X10="","3º Grupo 1",X10)</f>
        <v>AE Vagos</v>
      </c>
      <c r="E39" s="213"/>
      <c r="F39" s="200" t="s">
        <v>5</v>
      </c>
      <c r="G39" s="213"/>
      <c r="H39" s="212" t="str">
        <f>IF(X24="","3º Grupo 2",X24)</f>
        <v>3º Grupo 2</v>
      </c>
      <c r="I39" s="209"/>
      <c r="J39" s="181" t="str">
        <f>IF(E39&gt;G39,D39,IF(G39&gt;E39,H39,""))</f>
        <v/>
      </c>
      <c r="K39" s="181" t="str">
        <f t="shared" ref="K39" si="8">IF(E39&lt;G39,D39,IF(G39&lt;E39,H39,""))</f>
        <v/>
      </c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14" t="s">
        <v>11</v>
      </c>
      <c r="X39" s="215" t="str">
        <f>IF(K42="","",K42)</f>
        <v/>
      </c>
      <c r="Y39" s="209"/>
    </row>
    <row r="40" spans="1:25" s="3" customFormat="1" ht="20.25" hidden="1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181"/>
      <c r="K40" s="181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14" t="s">
        <v>12</v>
      </c>
      <c r="X40" s="215" t="str">
        <f>IF(J39="","",J39)</f>
        <v/>
      </c>
      <c r="Y40" s="209"/>
    </row>
    <row r="41" spans="1:25" s="3" customFormat="1" ht="20.25" hidden="1" customHeight="1" thickBot="1">
      <c r="A41" s="290" t="s">
        <v>65</v>
      </c>
      <c r="B41" s="290"/>
      <c r="C41" s="290"/>
      <c r="D41" s="290"/>
      <c r="E41" s="290"/>
      <c r="F41" s="290"/>
      <c r="G41" s="290"/>
      <c r="H41" s="290"/>
      <c r="I41" s="209"/>
      <c r="J41" s="181"/>
      <c r="K41" s="181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14" t="s">
        <v>67</v>
      </c>
      <c r="X41" s="215" t="str">
        <f>IF(K39="","",K39)</f>
        <v/>
      </c>
      <c r="Y41" s="209"/>
    </row>
    <row r="42" spans="1:25" s="3" customFormat="1" ht="20.25" hidden="1" customHeight="1">
      <c r="A42" s="210"/>
      <c r="B42" s="211"/>
      <c r="C42" s="210"/>
      <c r="D42" s="212" t="str">
        <f>IF(K35="","Vencido da 1ª 1/2 final",K35)</f>
        <v>Vencido da 1ª 1/2 final</v>
      </c>
      <c r="E42" s="213"/>
      <c r="F42" s="200" t="s">
        <v>5</v>
      </c>
      <c r="G42" s="213"/>
      <c r="H42" s="212" t="str">
        <f>IF(K36="","Vencido da 2ª 1/2 final",K36)</f>
        <v>Vencido da 2ª 1/2 final</v>
      </c>
      <c r="I42" s="209"/>
      <c r="J42" s="181" t="str">
        <f>IF(E42&gt;G42,D42,IF(G42&gt;E42,H42,""))</f>
        <v/>
      </c>
      <c r="K42" s="181" t="str">
        <f>IF(E42&lt;G42,D42,IF(G42&lt;E42,H42,""))</f>
        <v/>
      </c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</row>
    <row r="43" spans="1:25" s="3" customFormat="1" ht="20.25" hidden="1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181"/>
      <c r="K43" s="181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</row>
    <row r="44" spans="1:25" s="3" customFormat="1" ht="20.25" hidden="1" customHeight="1">
      <c r="A44" s="290" t="s">
        <v>62</v>
      </c>
      <c r="B44" s="290"/>
      <c r="C44" s="290"/>
      <c r="D44" s="290"/>
      <c r="E44" s="290"/>
      <c r="F44" s="290"/>
      <c r="G44" s="290"/>
      <c r="H44" s="290"/>
      <c r="I44" s="209"/>
      <c r="J44" s="181"/>
      <c r="K44" s="181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</row>
    <row r="45" spans="1:25" s="3" customFormat="1" ht="20.25" hidden="1" customHeight="1">
      <c r="A45" s="210"/>
      <c r="B45" s="211"/>
      <c r="C45" s="210"/>
      <c r="D45" s="212" t="str">
        <f>IF(J35="","Vencedor da 1ª 1/2 final",J35)</f>
        <v>Vencedor da 1ª 1/2 final</v>
      </c>
      <c r="E45" s="213"/>
      <c r="F45" s="200" t="s">
        <v>5</v>
      </c>
      <c r="G45" s="213"/>
      <c r="H45" s="212" t="str">
        <f>IF(J36="","Vencedor da 2ª 1/2 final",J36)</f>
        <v>Vencedor da 2ª 1/2 final</v>
      </c>
      <c r="I45" s="209"/>
      <c r="J45" s="181" t="str">
        <f t="shared" ref="J45" si="9">IF(E45&gt;G45,D45,IF(G45&gt;E45,H45,""))</f>
        <v/>
      </c>
      <c r="K45" s="181" t="str">
        <f t="shared" ref="K45" si="10">IF(E45&lt;G45,D45,IF(G45&lt;E45,H45,""))</f>
        <v/>
      </c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</row>
    <row r="46" spans="1:25" s="3" customFormat="1" ht="20.25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181"/>
      <c r="K46" s="181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91" t="s">
        <v>63</v>
      </c>
      <c r="Y46" s="291"/>
    </row>
    <row r="47" spans="1:25" s="3" customFormat="1" ht="19.5" hidden="1" customHeight="1"/>
    <row r="48" spans="1:25" s="3" customFormat="1" ht="19.5" hidden="1" customHeight="1"/>
    <row r="49" s="3" customFormat="1" ht="19.5" hidden="1" customHeight="1"/>
    <row r="50" s="3" customFormat="1" ht="19.5" hidden="1" customHeight="1"/>
    <row r="51" s="3" customFormat="1" ht="19.5" hidden="1" customHeight="1"/>
    <row r="52" s="3" customFormat="1" ht="19.5" hidden="1" customHeight="1"/>
    <row r="53" s="3" customFormat="1" ht="19.5" hidden="1" customHeight="1"/>
    <row r="54" s="3" customFormat="1" ht="19.5" hidden="1" customHeight="1"/>
    <row r="55" s="3" customFormat="1" ht="19.5" hidden="1" customHeight="1"/>
    <row r="56" s="3" customFormat="1" ht="19.5" hidden="1" customHeight="1"/>
    <row r="57" s="3" customFormat="1" ht="19.5" hidden="1" customHeight="1"/>
    <row r="58" s="3" customFormat="1" ht="19.5" hidden="1" customHeight="1"/>
    <row r="59" s="3" customFormat="1" ht="19.5" hidden="1" customHeight="1"/>
    <row r="60" s="3" customFormat="1" ht="19.5" hidden="1" customHeight="1"/>
    <row r="61" s="3" customFormat="1" ht="19.5" hidden="1" customHeight="1"/>
    <row r="62" ht="16.5" hidden="1"/>
    <row r="63" ht="16.5" hidden="1"/>
    <row r="64" ht="16.5" hidden="1"/>
    <row r="65" ht="16.5" hidden="1"/>
    <row r="66" ht="16.5" hidden="1"/>
    <row r="67" ht="16.5" hidden="1"/>
    <row r="68" ht="16.5" hidden="1"/>
    <row r="69" ht="16.5" hidden="1"/>
    <row r="70" ht="16.5" hidden="1"/>
    <row r="71" ht="16.5" hidden="1"/>
    <row r="72" ht="16.5" hidden="1"/>
    <row r="73" ht="16.5" hidden="1"/>
    <row r="74" ht="16.5" hidden="1"/>
    <row r="75" s="3" customFormat="1" ht="1.5" hidden="1" customHeight="1"/>
    <row r="76" s="3" customFormat="1" ht="16.5" hidden="1"/>
    <row r="77" s="3" customFormat="1" ht="16.5" hidden="1"/>
    <row r="78" ht="16.5" hidden="1"/>
    <row r="79" ht="16.5" hidden="1"/>
    <row r="80" ht="16.5" hidden="1"/>
    <row r="81" ht="16.5" hidden="1"/>
    <row r="82" ht="16.5" hidden="1"/>
  </sheetData>
  <sheetProtection algorithmName="SHA-512" hashValue="9nJaAI0ZpZCYbANl3InuHEicvjTJ+EAqqAGrK5ZZtCdcFcZscHVTl3ZzoA28oTlgGYqIYaG1V2TlkejnXAIYAA==" saltValue="Qf0eMiFF6fcT9ALWmWo3uQ==" spinCount="100000" sheet="1" objects="1" scenarios="1"/>
  <mergeCells count="14">
    <mergeCell ref="A20:H20"/>
    <mergeCell ref="A1:Y4"/>
    <mergeCell ref="A6:H6"/>
    <mergeCell ref="D7:H7"/>
    <mergeCell ref="V8:V12"/>
    <mergeCell ref="N9:N13"/>
    <mergeCell ref="D21:H21"/>
    <mergeCell ref="V22:V26"/>
    <mergeCell ref="N23:N27"/>
    <mergeCell ref="A34:H34"/>
    <mergeCell ref="X46:Y46"/>
    <mergeCell ref="A41:H41"/>
    <mergeCell ref="A44:H44"/>
    <mergeCell ref="A38:H38"/>
  </mergeCells>
  <dataValidations count="1">
    <dataValidation type="whole" allowBlank="1" showInputMessage="1" showErrorMessage="1" error="Para 1º colocar 1, para 2º colocar 2" sqref="O9:O13 O23:O27">
      <formula1>1</formula1>
      <formula2>5</formula2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80" orientation="landscape" r:id="rId1"/>
  <rowBreaks count="1" manualBreakCount="1">
    <brk id="32" max="2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AS83"/>
  <sheetViews>
    <sheetView showRowColHeaders="0" topLeftCell="A16" zoomScaleNormal="100" zoomScaleSheetLayoutView="100" workbookViewId="0">
      <selection activeCell="O10" sqref="O10"/>
    </sheetView>
  </sheetViews>
  <sheetFormatPr defaultColWidth="0" defaultRowHeight="16.5" customHeight="1" zeroHeight="1"/>
  <cols>
    <col min="1" max="3" width="7.85546875" style="4" customWidth="1"/>
    <col min="4" max="4" width="17.140625" style="4" customWidth="1"/>
    <col min="5" max="5" width="5" style="4" customWidth="1"/>
    <col min="6" max="6" width="2.7109375" style="4" customWidth="1"/>
    <col min="7" max="7" width="5" style="4" customWidth="1"/>
    <col min="8" max="8" width="17.140625" style="4" customWidth="1"/>
    <col min="9" max="9" width="9.140625" style="4" customWidth="1"/>
    <col min="10" max="13" width="9.140625" style="4" hidden="1" customWidth="1"/>
    <col min="14" max="14" width="3.7109375" style="4" customWidth="1"/>
    <col min="15" max="15" width="7.28515625" style="4" customWidth="1"/>
    <col min="16" max="16" width="20.85546875" style="4" customWidth="1"/>
    <col min="17" max="20" width="7" style="4" customWidth="1"/>
    <col min="21" max="21" width="9.140625" style="4" customWidth="1"/>
    <col min="22" max="22" width="4" style="4" customWidth="1"/>
    <col min="23" max="23" width="3.5703125" style="4" customWidth="1"/>
    <col min="24" max="24" width="22.85546875" style="4" customWidth="1"/>
    <col min="25" max="25" width="8.28515625" style="4" customWidth="1"/>
    <col min="26" max="26" width="0.28515625" style="4" customWidth="1"/>
    <col min="27" max="45" width="0" style="4" hidden="1" customWidth="1"/>
    <col min="46" max="16384" width="7.7109375" style="4" hidden="1"/>
  </cols>
  <sheetData>
    <row r="1" spans="1:25" ht="20.25" customHeight="1">
      <c r="A1" s="275" t="s">
        <v>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20.25" customHeight="1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20.25" customHeight="1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25" ht="20.25" customHeight="1" thickBo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</row>
    <row r="5" spans="1:25" ht="20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0.25" customHeight="1" thickBot="1">
      <c r="A6" s="281" t="s">
        <v>13</v>
      </c>
      <c r="B6" s="282"/>
      <c r="C6" s="282"/>
      <c r="D6" s="282"/>
      <c r="E6" s="282"/>
      <c r="F6" s="282"/>
      <c r="G6" s="282"/>
      <c r="H6" s="282"/>
      <c r="I6" s="167"/>
      <c r="J6" s="167"/>
      <c r="K6" s="167"/>
      <c r="L6" s="167"/>
      <c r="M6" s="16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0.25" customHeight="1" thickBot="1">
      <c r="A7" s="166" t="s">
        <v>0</v>
      </c>
      <c r="B7" s="11" t="s">
        <v>18</v>
      </c>
      <c r="C7" s="12" t="s">
        <v>16</v>
      </c>
      <c r="D7" s="266" t="str">
        <f>P8</f>
        <v>Grupo 1</v>
      </c>
      <c r="E7" s="267"/>
      <c r="F7" s="267"/>
      <c r="G7" s="267"/>
      <c r="H7" s="268"/>
      <c r="I7" s="167"/>
      <c r="J7" s="167" t="s">
        <v>17</v>
      </c>
      <c r="K7" s="167" t="s">
        <v>58</v>
      </c>
      <c r="L7" s="167" t="s">
        <v>59</v>
      </c>
      <c r="M7" s="167" t="s">
        <v>59</v>
      </c>
      <c r="N7" s="167"/>
      <c r="O7" s="167"/>
      <c r="P7" s="167"/>
      <c r="Q7" s="167"/>
      <c r="R7" s="167"/>
      <c r="S7" s="167"/>
      <c r="T7" s="167"/>
      <c r="U7" s="5"/>
      <c r="V7" s="5"/>
      <c r="W7" s="5"/>
      <c r="X7" s="95" t="s">
        <v>14</v>
      </c>
      <c r="Y7" s="96" t="s">
        <v>1</v>
      </c>
    </row>
    <row r="8" spans="1:25" ht="20.25" customHeight="1" thickBot="1">
      <c r="A8" s="59">
        <v>1</v>
      </c>
      <c r="B8" s="156">
        <v>0.60416666666666663</v>
      </c>
      <c r="C8" s="55">
        <v>3</v>
      </c>
      <c r="D8" s="42" t="str">
        <f>IF(P9="","",P9)</f>
        <v>AE Vagos</v>
      </c>
      <c r="E8" s="100">
        <v>2</v>
      </c>
      <c r="F8" s="13" t="s">
        <v>5</v>
      </c>
      <c r="G8" s="103">
        <v>8</v>
      </c>
      <c r="H8" s="45" t="str">
        <f>IF(P10="","",P10)</f>
        <v>Col. Calvão</v>
      </c>
      <c r="I8" s="167"/>
      <c r="J8" s="167" t="str">
        <f>IF(E8&gt;G8,D8,IF(G8&gt;E8,H8,""))</f>
        <v>Col. Calvão</v>
      </c>
      <c r="K8" s="167" t="str">
        <f>IF(E8&lt;G8,D8,IF(G8&lt;E8,H8,""))</f>
        <v>AE Vagos</v>
      </c>
      <c r="L8" s="167" t="str">
        <f>IF(AND(E8&lt;&gt;"",G8&lt;&gt;"",E8=G8),D8,"")</f>
        <v/>
      </c>
      <c r="M8" s="167" t="str">
        <f>IF(AND(E8&lt;&gt;"",G8&lt;&gt;"",E8=G8),H8,"")</f>
        <v/>
      </c>
      <c r="N8" s="167"/>
      <c r="O8" s="40" t="s">
        <v>19</v>
      </c>
      <c r="P8" s="14" t="s">
        <v>40</v>
      </c>
      <c r="Q8" s="15" t="s">
        <v>1</v>
      </c>
      <c r="R8" s="15" t="s">
        <v>2</v>
      </c>
      <c r="S8" s="15" t="s">
        <v>3</v>
      </c>
      <c r="T8" s="15" t="s">
        <v>4</v>
      </c>
      <c r="U8" s="5"/>
      <c r="V8" s="269" t="s">
        <v>15</v>
      </c>
      <c r="W8" s="16" t="s">
        <v>8</v>
      </c>
      <c r="X8" s="17" t="str">
        <f>IF(COUNTIF(O9:O13,1)=0,"",VLOOKUP(1,O9:Q13,2,FALSE))</f>
        <v>Sec. Gafanha da Nazaré</v>
      </c>
      <c r="Y8" s="18">
        <f>IF(COUNTIF(O9:O13,1)=0,"",VLOOKUP(1,O9:Q13,3,FALSE))</f>
        <v>6</v>
      </c>
    </row>
    <row r="9" spans="1:25" ht="20.25" customHeight="1" thickBot="1">
      <c r="A9" s="60">
        <v>2</v>
      </c>
      <c r="B9" s="157">
        <v>0.62083333333333335</v>
      </c>
      <c r="C9" s="56">
        <v>3</v>
      </c>
      <c r="D9" s="43" t="str">
        <f>IF(O14=2,P10,IF(O14=3,P9,IF(O14=4,P11,IF(O14=5,P11,""))))</f>
        <v>AE Vagos</v>
      </c>
      <c r="E9" s="101">
        <v>3</v>
      </c>
      <c r="F9" s="19" t="s">
        <v>5</v>
      </c>
      <c r="G9" s="104">
        <v>9</v>
      </c>
      <c r="H9" s="46" t="str">
        <f>IF(O14=2,P9,IF(O14=3,P11,IF(O14=4,P12,IF(O14=5,P13,""))))</f>
        <v>Sec. Gafanha da Nazaré</v>
      </c>
      <c r="I9" s="20"/>
      <c r="J9" s="167" t="str">
        <f t="shared" ref="J9:J17" si="0">IF(E9&gt;G9,D9,IF(G9&gt;E9,H9,""))</f>
        <v>Sec. Gafanha da Nazaré</v>
      </c>
      <c r="K9" s="167" t="str">
        <f t="shared" ref="K9:K17" si="1">IF(E9&lt;G9,D9,IF(G9&lt;E9,H9,""))</f>
        <v>AE Vagos</v>
      </c>
      <c r="L9" s="167" t="str">
        <f t="shared" ref="L9:L17" si="2">IF(AND(E9&lt;&gt;"",G9&lt;&gt;"",E9=G9),D9,"")</f>
        <v/>
      </c>
      <c r="M9" s="167" t="str">
        <f t="shared" ref="M9:M17" si="3">IF(AND(E9&lt;&gt;"",G9&lt;&gt;"",E9=G9),H9,"")</f>
        <v/>
      </c>
      <c r="N9" s="272" t="s">
        <v>6</v>
      </c>
      <c r="O9" s="106">
        <v>3</v>
      </c>
      <c r="P9" s="248" t="s">
        <v>80</v>
      </c>
      <c r="Q9" s="22">
        <f>IF(P9="","",3*COUNTIF(J8:J17,P9)+2*COUNTIF(L8:L17,P9)+2*COUNTIF(M8:M17,P9)+COUNTIF(K8:K17,P9))</f>
        <v>2</v>
      </c>
      <c r="R9" s="18">
        <f>IF(P9="","",S9-T9)</f>
        <v>-12</v>
      </c>
      <c r="S9" s="18">
        <f>IF(P9="","",SUMIF(D8:D17,P9,E8:E17)+SUMIF(H8:H17,P9,G8:G17))</f>
        <v>5</v>
      </c>
      <c r="T9" s="18">
        <f>IF(P9="","",SUMIF(D8:D17,P9,G8:G17)+SUMIF(H8:H17,P9,E8:E17))</f>
        <v>17</v>
      </c>
      <c r="U9" s="5"/>
      <c r="V9" s="270"/>
      <c r="W9" s="23" t="s">
        <v>9</v>
      </c>
      <c r="X9" s="24" t="str">
        <f>IF(COUNTIF(O9:O13,2)=0,"",VLOOKUP(2,O9:Q13,2,FALSE))</f>
        <v>Col. Calvão</v>
      </c>
      <c r="Y9" s="25">
        <f>IF(COUNTIF(O9:O13,2)=0,"",VLOOKUP(2,O9:Q13,3,FALSE))</f>
        <v>4</v>
      </c>
    </row>
    <row r="10" spans="1:25" ht="20.25" customHeight="1">
      <c r="A10" s="61">
        <v>3</v>
      </c>
      <c r="B10" s="158">
        <v>0.63750000000000007</v>
      </c>
      <c r="C10" s="57">
        <v>3</v>
      </c>
      <c r="D10" s="44" t="str">
        <f>IF(O14=3,P10,IF(O14=4,P9,IF(O14=5,P9,"")))</f>
        <v>Col. Calvão</v>
      </c>
      <c r="E10" s="102">
        <v>9</v>
      </c>
      <c r="F10" s="26" t="s">
        <v>5</v>
      </c>
      <c r="G10" s="105">
        <v>14</v>
      </c>
      <c r="H10" s="47" t="str">
        <f>IF(O14=3,P11,IF(O14=4,P11,IF(O14=5,P11,"")))</f>
        <v>Sec. Gafanha da Nazaré</v>
      </c>
      <c r="I10" s="167"/>
      <c r="J10" s="167" t="str">
        <f t="shared" si="0"/>
        <v>Sec. Gafanha da Nazaré</v>
      </c>
      <c r="K10" s="167" t="str">
        <f t="shared" si="1"/>
        <v>Col. Calvão</v>
      </c>
      <c r="L10" s="167" t="str">
        <f t="shared" si="2"/>
        <v/>
      </c>
      <c r="M10" s="167" t="str">
        <f t="shared" si="3"/>
        <v/>
      </c>
      <c r="N10" s="273"/>
      <c r="O10" s="107">
        <v>2</v>
      </c>
      <c r="P10" s="249" t="s">
        <v>78</v>
      </c>
      <c r="Q10" s="28">
        <f>IF(P10="","",3*COUNTIF(J8:J17,P10)+2*COUNTIF(L8:L17,P10)+2*COUNTIF(M8:M17,P10)+COUNTIF(K8:K17,P10))</f>
        <v>4</v>
      </c>
      <c r="R10" s="29">
        <f>IF(P10="","",S10-T10)</f>
        <v>1</v>
      </c>
      <c r="S10" s="29">
        <f>IF(P10="","",SUMIF(D8:D17,P10,E8:E17)+SUMIF(H8:H17,P10,G8:G17))</f>
        <v>17</v>
      </c>
      <c r="T10" s="29">
        <f>IF(P10="","",SUMIF(D8:D17,P10,G8:G17)+SUMIF(H8:H17,P10,E8:E17))</f>
        <v>16</v>
      </c>
      <c r="U10" s="5"/>
      <c r="V10" s="270"/>
      <c r="W10" s="23" t="s">
        <v>10</v>
      </c>
      <c r="X10" s="24" t="str">
        <f>IF(COUNTIF(O9:O13,3)=0,"",VLOOKUP(3,O9:Q13,2,FALSE))</f>
        <v>AE Vagos</v>
      </c>
      <c r="Y10" s="25">
        <f>IF(COUNTIF(O9:O13,3)=0,"",VLOOKUP(3,O9:Q13,3,FALSE))</f>
        <v>2</v>
      </c>
    </row>
    <row r="11" spans="1:25" ht="20.25" customHeight="1" thickBot="1">
      <c r="A11" s="60"/>
      <c r="B11" s="157"/>
      <c r="C11" s="56"/>
      <c r="D11" s="43" t="str">
        <f>IF(O14=3,"",IF(O14=4,P12,IF(O14=5,P13,"")))</f>
        <v/>
      </c>
      <c r="E11" s="101"/>
      <c r="F11" s="19" t="s">
        <v>5</v>
      </c>
      <c r="G11" s="104"/>
      <c r="H11" s="46" t="str">
        <f>IF(O14=3,"",IF(O14=4,P10,IF(O14=5,P12,"")))</f>
        <v/>
      </c>
      <c r="I11" s="167"/>
      <c r="J11" s="167" t="str">
        <f t="shared" si="0"/>
        <v/>
      </c>
      <c r="K11" s="167" t="str">
        <f t="shared" si="1"/>
        <v/>
      </c>
      <c r="L11" s="167" t="str">
        <f t="shared" si="2"/>
        <v/>
      </c>
      <c r="M11" s="167" t="str">
        <f t="shared" si="3"/>
        <v/>
      </c>
      <c r="N11" s="273"/>
      <c r="O11" s="107">
        <v>1</v>
      </c>
      <c r="P11" s="250" t="s">
        <v>77</v>
      </c>
      <c r="Q11" s="28">
        <f>IF(P11="","",3*COUNTIF(J8:J17,P11)+2*COUNTIF(L8:L17,P11)+2*COUNTIF(M8:M17,P11)+COUNTIF(K8:K17,P11))</f>
        <v>6</v>
      </c>
      <c r="R11" s="29">
        <f>IF(P11="","",S11-T11)</f>
        <v>11</v>
      </c>
      <c r="S11" s="25">
        <f>IF(P11="","",SUMIF(D8:D17,P11,E8:E17)+SUMIF(H8:H17,P11,G8:G17))</f>
        <v>23</v>
      </c>
      <c r="T11" s="25">
        <f>IF(P11="","",SUMIF(D8:D17,P11,G8:G17)+SUMIF(H8:H17,P11,E8:E17))</f>
        <v>12</v>
      </c>
      <c r="U11" s="5"/>
      <c r="V11" s="270"/>
      <c r="W11" s="23" t="s">
        <v>11</v>
      </c>
      <c r="X11" s="24" t="str">
        <f>IF(COUNTIF(O9:O13,4)=0,"",VLOOKUP(4,O9:Q13,2,FALSE))</f>
        <v/>
      </c>
      <c r="Y11" s="25" t="str">
        <f>IF(COUNTIF(O9:O13,4)=0,"",VLOOKUP(4,O9:Q13,3,FALSE))</f>
        <v/>
      </c>
    </row>
    <row r="12" spans="1:25" ht="20.25" customHeight="1" thickBot="1">
      <c r="A12" s="61"/>
      <c r="B12" s="158"/>
      <c r="C12" s="57"/>
      <c r="D12" s="44" t="str">
        <f>IF(O14=3,"",IF(O14=4,P12,IF(O14=5,P12,"")))</f>
        <v/>
      </c>
      <c r="E12" s="102"/>
      <c r="F12" s="26" t="s">
        <v>5</v>
      </c>
      <c r="G12" s="105"/>
      <c r="H12" s="47" t="str">
        <f>IF(O14=3,"",IF(O14=4,P9,IF(O14=5,P9,"")))</f>
        <v/>
      </c>
      <c r="I12" s="167"/>
      <c r="J12" s="167" t="str">
        <f t="shared" si="0"/>
        <v/>
      </c>
      <c r="K12" s="167" t="str">
        <f t="shared" si="1"/>
        <v/>
      </c>
      <c r="L12" s="167" t="str">
        <f t="shared" si="2"/>
        <v/>
      </c>
      <c r="M12" s="167" t="str">
        <f t="shared" si="3"/>
        <v/>
      </c>
      <c r="N12" s="273"/>
      <c r="O12" s="107"/>
      <c r="P12" s="251"/>
      <c r="Q12" s="28" t="str">
        <f>IF(P12="","",3*COUNTIF(J8:J17,P12)+2*COUNTIF(L8:L17,P12)+2*COUNTIF(M8:M17,P12)+COUNTIF(K8:K17,P12))</f>
        <v/>
      </c>
      <c r="R12" s="29" t="str">
        <f>IF(P12="","",S12-T12)</f>
        <v/>
      </c>
      <c r="S12" s="25" t="str">
        <f>IF(P12="","",SUMIF(D8:D17,P12,E8:E17)+SUMIF(H8:H17,P12,G8:G17))</f>
        <v/>
      </c>
      <c r="T12" s="25" t="str">
        <f>IF(P12="","",SUMIF(D8:D17,P12,G8:G17)+SUMIF(H8:H17,P12,E8:E17))</f>
        <v/>
      </c>
      <c r="U12" s="5"/>
      <c r="V12" s="271"/>
      <c r="W12" s="32" t="s">
        <v>12</v>
      </c>
      <c r="X12" s="33" t="str">
        <f>IF(COUNTIF(O9:O13,5)=0,"",VLOOKUP(5,O9:Q13,2,FALSE))</f>
        <v/>
      </c>
      <c r="Y12" s="34" t="str">
        <f>IF(COUNTIF(O9:O13,5)=0,"",VLOOKUP(5,O9:Q13,3,FALSE))</f>
        <v/>
      </c>
    </row>
    <row r="13" spans="1:25" ht="20.25" customHeight="1" thickBot="1">
      <c r="A13" s="60"/>
      <c r="B13" s="157"/>
      <c r="C13" s="56"/>
      <c r="D13" s="43" t="str">
        <f>IF(O14=3,"",IF(O14=4,P11,IF(O14=5,P11,"")))</f>
        <v/>
      </c>
      <c r="E13" s="101"/>
      <c r="F13" s="19" t="s">
        <v>5</v>
      </c>
      <c r="G13" s="104"/>
      <c r="H13" s="46" t="str">
        <f>IF(O14=3,"",IF(O14=4,P10,IF(O14=5,P10,"")))</f>
        <v/>
      </c>
      <c r="I13" s="167"/>
      <c r="J13" s="167" t="str">
        <f t="shared" si="0"/>
        <v/>
      </c>
      <c r="K13" s="167" t="str">
        <f t="shared" si="1"/>
        <v/>
      </c>
      <c r="L13" s="167" t="str">
        <f t="shared" si="2"/>
        <v/>
      </c>
      <c r="M13" s="167" t="str">
        <f t="shared" si="3"/>
        <v/>
      </c>
      <c r="N13" s="274"/>
      <c r="O13" s="108"/>
      <c r="P13" s="252"/>
      <c r="Q13" s="28" t="str">
        <f>IF(P13="","",3*COUNTIF(J8:J17,P13)+2*COUNTIF(L8:L17,P13)+2*COUNTIF(M8:M17,P13)+COUNTIF(K8:K17,P13))</f>
        <v/>
      </c>
      <c r="R13" s="29" t="str">
        <f>IF(P13="","",S13-T13)</f>
        <v/>
      </c>
      <c r="S13" s="25" t="str">
        <f>IF(P13="","",SUMIF(D8:D17,P13,E8:E17)+SUMIF(H8:H17,P13,G8:G17))</f>
        <v/>
      </c>
      <c r="T13" s="25" t="str">
        <f>IF(P13="","",SUMIF(D8:D17,P13,G8:G17)+SUMIF(H8:H17,P13,E8:E17))</f>
        <v/>
      </c>
      <c r="U13" s="5"/>
      <c r="V13" s="5"/>
      <c r="W13" s="5"/>
      <c r="X13" s="5"/>
      <c r="Y13" s="5"/>
    </row>
    <row r="14" spans="1:25" ht="20.25" customHeight="1" thickBot="1">
      <c r="A14" s="61"/>
      <c r="B14" s="158"/>
      <c r="C14" s="57"/>
      <c r="D14" s="44" t="str">
        <f>IF(O14=3,"",IF(O14=4,"",IF(O14=5,P9,"")))</f>
        <v/>
      </c>
      <c r="E14" s="102"/>
      <c r="F14" s="26" t="s">
        <v>5</v>
      </c>
      <c r="G14" s="105"/>
      <c r="H14" s="47" t="str">
        <f>IF(O14=3,"",IF(O14=4,"",IF(O14=5,P13,"")))</f>
        <v/>
      </c>
      <c r="I14" s="167"/>
      <c r="J14" s="167" t="str">
        <f t="shared" si="0"/>
        <v/>
      </c>
      <c r="K14" s="167" t="str">
        <f t="shared" si="1"/>
        <v/>
      </c>
      <c r="L14" s="167" t="str">
        <f t="shared" si="2"/>
        <v/>
      </c>
      <c r="M14" s="167" t="str">
        <f t="shared" si="3"/>
        <v/>
      </c>
      <c r="N14" s="167"/>
      <c r="O14" s="54">
        <f>5-COUNTIF(P9:P13,"")</f>
        <v>3</v>
      </c>
      <c r="P14" s="11" t="s">
        <v>7</v>
      </c>
      <c r="Q14" s="36">
        <f>SUM(Q9:Q13)</f>
        <v>12</v>
      </c>
      <c r="R14" s="36">
        <f>SUM(R9:R13)</f>
        <v>0</v>
      </c>
      <c r="S14" s="36">
        <f>SUM(S9:S13)</f>
        <v>45</v>
      </c>
      <c r="T14" s="36">
        <f>SUM(T9:T13)</f>
        <v>45</v>
      </c>
      <c r="U14" s="5"/>
      <c r="V14" s="5"/>
      <c r="W14" s="5"/>
      <c r="X14" s="5"/>
      <c r="Y14" s="5"/>
    </row>
    <row r="15" spans="1:25" ht="20.25" customHeight="1" thickBot="1">
      <c r="A15" s="62"/>
      <c r="B15" s="159"/>
      <c r="C15" s="58"/>
      <c r="D15" s="43" t="str">
        <f>IF(O14=3,"",IF(O14=4,"",IF(O14=5,P10,"")))</f>
        <v/>
      </c>
      <c r="E15" s="101"/>
      <c r="F15" s="19" t="s">
        <v>5</v>
      </c>
      <c r="G15" s="104"/>
      <c r="H15" s="46" t="str">
        <f>IF(O14=3,"",IF(O14=4,"",IF(O14=5,P12,"")))</f>
        <v/>
      </c>
      <c r="I15" s="167"/>
      <c r="J15" s="167" t="str">
        <f t="shared" si="0"/>
        <v/>
      </c>
      <c r="K15" s="167" t="str">
        <f t="shared" si="1"/>
        <v/>
      </c>
      <c r="L15" s="167" t="str">
        <f t="shared" si="2"/>
        <v/>
      </c>
      <c r="M15" s="167" t="str">
        <f t="shared" si="3"/>
        <v/>
      </c>
      <c r="N15" s="5"/>
      <c r="O15" s="5"/>
      <c r="P15" s="5"/>
      <c r="Q15" s="5"/>
      <c r="R15" s="167"/>
      <c r="S15" s="167"/>
      <c r="T15" s="167"/>
      <c r="U15" s="5"/>
      <c r="V15" s="5"/>
      <c r="W15" s="5"/>
      <c r="X15" s="5"/>
      <c r="Y15" s="5"/>
    </row>
    <row r="16" spans="1:25" ht="20.25" customHeight="1">
      <c r="A16" s="61"/>
      <c r="B16" s="158"/>
      <c r="C16" s="57"/>
      <c r="D16" s="44" t="str">
        <f>IF(O14=3,"",IF(O14=4,"",IF(O14=5,P13,"")))</f>
        <v/>
      </c>
      <c r="E16" s="102"/>
      <c r="F16" s="26" t="s">
        <v>5</v>
      </c>
      <c r="G16" s="105"/>
      <c r="H16" s="47" t="str">
        <f>IF(O14=3,"",IF(O14=4,"",IF(O14=5,P10,"")))</f>
        <v/>
      </c>
      <c r="I16" s="5"/>
      <c r="J16" s="167" t="str">
        <f t="shared" si="0"/>
        <v/>
      </c>
      <c r="K16" s="167" t="str">
        <f t="shared" si="1"/>
        <v/>
      </c>
      <c r="L16" s="167" t="str">
        <f t="shared" si="2"/>
        <v/>
      </c>
      <c r="M16" s="167" t="str">
        <f t="shared" si="3"/>
        <v/>
      </c>
      <c r="N16" s="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20.25" customHeight="1" thickBot="1">
      <c r="A17" s="60"/>
      <c r="B17" s="157"/>
      <c r="C17" s="56"/>
      <c r="D17" s="43" t="str">
        <f>IF(O14=3,"",IF(O14=4,"",IF(O14=5,P12,"")))</f>
        <v/>
      </c>
      <c r="E17" s="101"/>
      <c r="F17" s="19" t="s">
        <v>5</v>
      </c>
      <c r="G17" s="104"/>
      <c r="H17" s="46" t="str">
        <f>IF(O14=3,"",IF(O14=4,"",IF(O14=5,P11,"")))</f>
        <v/>
      </c>
      <c r="I17" s="5"/>
      <c r="J17" s="167" t="str">
        <f t="shared" si="0"/>
        <v/>
      </c>
      <c r="K17" s="167" t="str">
        <f t="shared" si="1"/>
        <v/>
      </c>
      <c r="L17" s="167" t="str">
        <f t="shared" si="2"/>
        <v/>
      </c>
      <c r="M17" s="167" t="str">
        <f t="shared" si="3"/>
        <v/>
      </c>
      <c r="N17" s="5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0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88"/>
      <c r="S18" s="188"/>
      <c r="T18" s="188"/>
      <c r="U18" s="5"/>
      <c r="V18" s="5"/>
      <c r="W18" s="5"/>
      <c r="X18" s="5"/>
      <c r="Y18" s="5"/>
    </row>
    <row r="19" spans="1:25" ht="20.25" hidden="1" customHeight="1">
      <c r="A19" s="189"/>
      <c r="B19" s="189"/>
      <c r="C19" s="189"/>
      <c r="D19" s="189"/>
      <c r="E19" s="189"/>
      <c r="F19" s="189"/>
      <c r="G19" s="189"/>
      <c r="H19" s="189"/>
      <c r="I19" s="98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5"/>
      <c r="W19" s="5"/>
      <c r="X19" s="5"/>
      <c r="Y19" s="5"/>
    </row>
    <row r="20" spans="1:25" ht="20.25" hidden="1" customHeight="1" thickBot="1">
      <c r="A20" s="282" t="s">
        <v>13</v>
      </c>
      <c r="B20" s="282"/>
      <c r="C20" s="282"/>
      <c r="D20" s="282"/>
      <c r="E20" s="282"/>
      <c r="F20" s="282"/>
      <c r="G20" s="282"/>
      <c r="H20" s="282"/>
      <c r="I20" s="181"/>
      <c r="J20" s="181"/>
      <c r="K20" s="181"/>
      <c r="L20" s="181"/>
      <c r="M20" s="18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0.25" hidden="1" customHeight="1" thickBot="1">
      <c r="A21" s="216" t="s">
        <v>0</v>
      </c>
      <c r="B21" s="217" t="s">
        <v>18</v>
      </c>
      <c r="C21" s="218" t="s">
        <v>16</v>
      </c>
      <c r="D21" s="305" t="str">
        <f>P22</f>
        <v>Grupo 2</v>
      </c>
      <c r="E21" s="306"/>
      <c r="F21" s="306"/>
      <c r="G21" s="306"/>
      <c r="H21" s="307"/>
      <c r="I21" s="181"/>
      <c r="J21" s="181" t="s">
        <v>17</v>
      </c>
      <c r="K21" s="181" t="s">
        <v>58</v>
      </c>
      <c r="L21" s="181" t="s">
        <v>59</v>
      </c>
      <c r="M21" s="181" t="s">
        <v>59</v>
      </c>
      <c r="N21" s="181"/>
      <c r="O21" s="181"/>
      <c r="P21" s="181"/>
      <c r="Q21" s="181"/>
      <c r="R21" s="181"/>
      <c r="S21" s="181"/>
      <c r="T21" s="181"/>
      <c r="U21" s="5"/>
      <c r="V21" s="5"/>
      <c r="W21" s="5"/>
      <c r="X21" s="221" t="s">
        <v>14</v>
      </c>
      <c r="Y21" s="222" t="s">
        <v>1</v>
      </c>
    </row>
    <row r="22" spans="1:25" ht="20.25" hidden="1" customHeight="1" thickBot="1">
      <c r="A22" s="223"/>
      <c r="B22" s="224"/>
      <c r="C22" s="225"/>
      <c r="D22" s="226" t="str">
        <f>IF(P23="","",P23)</f>
        <v/>
      </c>
      <c r="E22" s="199"/>
      <c r="F22" s="227" t="s">
        <v>5</v>
      </c>
      <c r="G22" s="201"/>
      <c r="H22" s="228" t="str">
        <f>IF(P24="","",P24)</f>
        <v/>
      </c>
      <c r="I22" s="181"/>
      <c r="J22" s="181" t="str">
        <f>IF(E22&gt;G22,D22,IF(G22&gt;E22,H22,""))</f>
        <v/>
      </c>
      <c r="K22" s="181" t="str">
        <f>IF(E22&lt;G22,D22,IF(G22&lt;E22,H22,""))</f>
        <v/>
      </c>
      <c r="L22" s="181" t="str">
        <f>IF(AND(E22&lt;&gt;"",G22&lt;&gt;"",E22=G22),D22,"")</f>
        <v/>
      </c>
      <c r="M22" s="181" t="str">
        <f>IF(AND(E22&lt;&gt;"",G22&lt;&gt;"",E22=G22),H22,"")</f>
        <v/>
      </c>
      <c r="N22" s="10"/>
      <c r="O22" s="229" t="s">
        <v>19</v>
      </c>
      <c r="P22" s="230" t="s">
        <v>41</v>
      </c>
      <c r="Q22" s="231" t="s">
        <v>1</v>
      </c>
      <c r="R22" s="231" t="s">
        <v>2</v>
      </c>
      <c r="S22" s="231" t="s">
        <v>3</v>
      </c>
      <c r="T22" s="231" t="s">
        <v>4</v>
      </c>
      <c r="U22" s="5"/>
      <c r="V22" s="270" t="s">
        <v>15</v>
      </c>
      <c r="W22" s="231" t="s">
        <v>8</v>
      </c>
      <c r="X22" s="232" t="str">
        <f>IF(COUNTIF(O23:O27,1)=0,"",VLOOKUP(1,O23:Q27,2,FALSE))</f>
        <v/>
      </c>
      <c r="Y22" s="233" t="str">
        <f>IF(COUNTIF(O23:O27,1)=0,"",VLOOKUP(1,O23:Q27,3,FALSE))</f>
        <v/>
      </c>
    </row>
    <row r="23" spans="1:25" ht="20.25" hidden="1" customHeight="1" thickBot="1">
      <c r="A23" s="223"/>
      <c r="B23" s="224"/>
      <c r="C23" s="225"/>
      <c r="D23" s="226" t="str">
        <f>IF(O28=2,P24,IF(O28=3,P23,IF(O28=4,P25,IF(O28=5,P25,""))))</f>
        <v/>
      </c>
      <c r="E23" s="199"/>
      <c r="F23" s="227" t="s">
        <v>5</v>
      </c>
      <c r="G23" s="201"/>
      <c r="H23" s="228" t="str">
        <f>IF(O28=2,P23,IF(O28=3,P25,IF(O28=4,P26,IF(O28=5,P27,""))))</f>
        <v/>
      </c>
      <c r="I23" s="20"/>
      <c r="J23" s="181" t="str">
        <f t="shared" ref="J23:J31" si="4">IF(E23&gt;G23,D23,IF(G23&gt;E23,H23,""))</f>
        <v/>
      </c>
      <c r="K23" s="181" t="str">
        <f t="shared" ref="K23:K31" si="5">IF(E23&lt;G23,D23,IF(G23&lt;E23,H23,""))</f>
        <v/>
      </c>
      <c r="L23" s="181" t="str">
        <f t="shared" ref="L23:L31" si="6">IF(AND(E23&lt;&gt;"",G23&lt;&gt;"",E23=G23),D23,"")</f>
        <v/>
      </c>
      <c r="M23" s="181" t="str">
        <f t="shared" ref="M23:M31" si="7">IF(AND(E23&lt;&gt;"",G23&lt;&gt;"",E23=G23),H23,"")</f>
        <v/>
      </c>
      <c r="N23" s="273" t="s">
        <v>6</v>
      </c>
      <c r="O23" s="234"/>
      <c r="P23" s="235"/>
      <c r="Q23" s="236" t="str">
        <f>IF(P23="","",3*COUNTIF(J22:J31,P23)+2*COUNTIF(L22:L31,P23)+2*COUNTIF(M22:M31,P23)+COUNTIF(K22:K31,P23))</f>
        <v/>
      </c>
      <c r="R23" s="233" t="str">
        <f>IF(P23="","",S23-T23)</f>
        <v/>
      </c>
      <c r="S23" s="233" t="str">
        <f>IF(P23="","",SUMIF(D22:D31,P23,E22:E31)+SUMIF(H22:H31,P23,G22:G31))</f>
        <v/>
      </c>
      <c r="T23" s="233" t="str">
        <f>IF(P23="","",SUMIF(D22:D31,P23,G22:G31)+SUMIF(H22:H31,P23,E22:E31))</f>
        <v/>
      </c>
      <c r="U23" s="5"/>
      <c r="V23" s="270"/>
      <c r="W23" s="231" t="s">
        <v>9</v>
      </c>
      <c r="X23" s="232" t="str">
        <f>IF(COUNTIF(O23:O27,2)=0,"",VLOOKUP(2,O23:Q27,2,FALSE))</f>
        <v/>
      </c>
      <c r="Y23" s="233" t="str">
        <f>IF(COUNTIF(O23:O27,2)=0,"",VLOOKUP(2,O23:Q27,3,FALSE))</f>
        <v/>
      </c>
    </row>
    <row r="24" spans="1:25" ht="20.25" hidden="1" customHeight="1">
      <c r="A24" s="223"/>
      <c r="B24" s="224"/>
      <c r="C24" s="225"/>
      <c r="D24" s="226" t="str">
        <f>IF(O28=3,P24,IF(O28=4,P23,IF(O28=5,P23,"")))</f>
        <v/>
      </c>
      <c r="E24" s="199"/>
      <c r="F24" s="227" t="s">
        <v>5</v>
      </c>
      <c r="G24" s="201"/>
      <c r="H24" s="228" t="str">
        <f>IF(O28=3,P25,IF(O28=4,P25,IF(O28=5,P25,"")))</f>
        <v/>
      </c>
      <c r="I24" s="181"/>
      <c r="J24" s="181" t="str">
        <f t="shared" si="4"/>
        <v/>
      </c>
      <c r="K24" s="181" t="str">
        <f t="shared" si="5"/>
        <v/>
      </c>
      <c r="L24" s="181" t="str">
        <f t="shared" si="6"/>
        <v/>
      </c>
      <c r="M24" s="181" t="str">
        <f t="shared" si="7"/>
        <v/>
      </c>
      <c r="N24" s="273"/>
      <c r="O24" s="234"/>
      <c r="P24" s="235"/>
      <c r="Q24" s="236" t="str">
        <f>IF(P24="","",3*COUNTIF(J22:J31,P24)+2*COUNTIF(L22:L31,P24)+2*COUNTIF(M22:M31,P24)+COUNTIF(K22:K31,P24))</f>
        <v/>
      </c>
      <c r="R24" s="233" t="str">
        <f>IF(P24="","",S24-T24)</f>
        <v/>
      </c>
      <c r="S24" s="233" t="str">
        <f>IF(P24="","",SUMIF(D22:D31,P24,E22:E31)+SUMIF(H22:H31,P24,G22:G31))</f>
        <v/>
      </c>
      <c r="T24" s="233" t="str">
        <f>IF(P24="","",SUMIF(D22:D31,P24,G22:G31)+SUMIF(H22:H31,P24,E22:E31))</f>
        <v/>
      </c>
      <c r="U24" s="5"/>
      <c r="V24" s="270"/>
      <c r="W24" s="231" t="s">
        <v>10</v>
      </c>
      <c r="X24" s="232" t="str">
        <f>IF(COUNTIF(O23:O27,3)=0,"",VLOOKUP(3,O23:Q27,2,FALSE))</f>
        <v/>
      </c>
      <c r="Y24" s="233" t="str">
        <f>IF(COUNTIF(O23:O27,3)=0,"",VLOOKUP(3,O23:Q27,3,FALSE))</f>
        <v/>
      </c>
    </row>
    <row r="25" spans="1:25" ht="20.25" hidden="1" customHeight="1" thickBot="1">
      <c r="A25" s="223"/>
      <c r="B25" s="224"/>
      <c r="C25" s="225"/>
      <c r="D25" s="226" t="str">
        <f>IF(O28=3,"",IF(O28=4,P26,IF(O28=5,P27,"")))</f>
        <v/>
      </c>
      <c r="E25" s="199"/>
      <c r="F25" s="227" t="s">
        <v>5</v>
      </c>
      <c r="G25" s="201"/>
      <c r="H25" s="228" t="str">
        <f>IF(O28=3,"",IF(O28=4,P24,IF(O28=5,P26,"")))</f>
        <v/>
      </c>
      <c r="I25" s="181"/>
      <c r="J25" s="181" t="str">
        <f t="shared" si="4"/>
        <v/>
      </c>
      <c r="K25" s="181" t="str">
        <f t="shared" si="5"/>
        <v/>
      </c>
      <c r="L25" s="181" t="str">
        <f t="shared" si="6"/>
        <v/>
      </c>
      <c r="M25" s="181" t="str">
        <f t="shared" si="7"/>
        <v/>
      </c>
      <c r="N25" s="273"/>
      <c r="O25" s="234"/>
      <c r="P25" s="235"/>
      <c r="Q25" s="236" t="str">
        <f>IF(P25="","",3*COUNTIF(J22:J31,P25)+2*COUNTIF(L22:L31,P25)+2*COUNTIF(M22:M31,P25)+COUNTIF(K22:K31,P25))</f>
        <v/>
      </c>
      <c r="R25" s="233" t="str">
        <f>IF(P25="","",S25-T25)</f>
        <v/>
      </c>
      <c r="S25" s="233" t="str">
        <f>IF(P25="","",SUMIF(D22:D31,P25,E22:E31)+SUMIF(H22:H31,P25,G22:G31))</f>
        <v/>
      </c>
      <c r="T25" s="233" t="str">
        <f>IF(P25="","",SUMIF(D22:D31,P25,G22:G31)+SUMIF(H22:H31,P25,E22:E31))</f>
        <v/>
      </c>
      <c r="U25" s="5"/>
      <c r="V25" s="270"/>
      <c r="W25" s="231" t="s">
        <v>11</v>
      </c>
      <c r="X25" s="232" t="str">
        <f>IF(COUNTIF(O23:O27,4)=0,"",VLOOKUP(4,O23:Q27,2,FALSE))</f>
        <v/>
      </c>
      <c r="Y25" s="233" t="str">
        <f>IF(COUNTIF(O23:O27,4)=0,"",VLOOKUP(4,O23:Q27,3,FALSE))</f>
        <v/>
      </c>
    </row>
    <row r="26" spans="1:25" ht="20.25" hidden="1" customHeight="1" thickBot="1">
      <c r="A26" s="223"/>
      <c r="B26" s="224"/>
      <c r="C26" s="225"/>
      <c r="D26" s="226" t="str">
        <f>IF(O28=3,"",IF(O28=4,P26,IF(O28=5,P26,"")))</f>
        <v/>
      </c>
      <c r="E26" s="199"/>
      <c r="F26" s="227" t="s">
        <v>5</v>
      </c>
      <c r="G26" s="201"/>
      <c r="H26" s="228" t="str">
        <f>IF(O28=3,"",IF(O28=4,P23,IF(O28=5,P23,"")))</f>
        <v/>
      </c>
      <c r="I26" s="181"/>
      <c r="J26" s="181" t="str">
        <f t="shared" si="4"/>
        <v/>
      </c>
      <c r="K26" s="181" t="str">
        <f t="shared" si="5"/>
        <v/>
      </c>
      <c r="L26" s="181" t="str">
        <f t="shared" si="6"/>
        <v/>
      </c>
      <c r="M26" s="181" t="str">
        <f t="shared" si="7"/>
        <v/>
      </c>
      <c r="N26" s="273"/>
      <c r="O26" s="234"/>
      <c r="P26" s="235"/>
      <c r="Q26" s="236" t="str">
        <f>IF(P26="","",3*COUNTIF(J22:J31,P26)+2*COUNTIF(L22:L31,P26)+2*COUNTIF(M22:M31,P26)+COUNTIF(K22:K31,P26))</f>
        <v/>
      </c>
      <c r="R26" s="233" t="str">
        <f>IF(P26="","",S26-T26)</f>
        <v/>
      </c>
      <c r="S26" s="233" t="str">
        <f>IF(P26="","",SUMIF(D22:D31,P26,E22:E31)+SUMIF(H22:H31,P26,G22:G31))</f>
        <v/>
      </c>
      <c r="T26" s="233" t="str">
        <f>IF(P26="","",SUMIF(D22:D31,P26,G22:G31)+SUMIF(H22:H31,P26,E22:E31))</f>
        <v/>
      </c>
      <c r="U26" s="5"/>
      <c r="V26" s="270"/>
      <c r="W26" s="231" t="s">
        <v>12</v>
      </c>
      <c r="X26" s="232" t="str">
        <f>IF(COUNTIF(O23:O27,5)=0,"",VLOOKUP(5,O23:Q27,2,FALSE))</f>
        <v/>
      </c>
      <c r="Y26" s="233" t="str">
        <f>IF(COUNTIF(O23:O27,5)=0,"",VLOOKUP(5,O23:Q27,3,FALSE))</f>
        <v/>
      </c>
    </row>
    <row r="27" spans="1:25" ht="20.25" hidden="1" customHeight="1" thickBot="1">
      <c r="A27" s="223"/>
      <c r="B27" s="224"/>
      <c r="C27" s="225"/>
      <c r="D27" s="226" t="str">
        <f>IF(O28=3,"",IF(O28=4,P25,IF(O28=5,P25,"")))</f>
        <v/>
      </c>
      <c r="E27" s="199"/>
      <c r="F27" s="227" t="s">
        <v>5</v>
      </c>
      <c r="G27" s="201"/>
      <c r="H27" s="228" t="str">
        <f>IF(O28=3,"",IF(O28=4,P24,IF(O28=5,P24,"")))</f>
        <v/>
      </c>
      <c r="I27" s="181"/>
      <c r="J27" s="181" t="str">
        <f t="shared" si="4"/>
        <v/>
      </c>
      <c r="K27" s="181" t="str">
        <f t="shared" si="5"/>
        <v/>
      </c>
      <c r="L27" s="181" t="str">
        <f t="shared" si="6"/>
        <v/>
      </c>
      <c r="M27" s="181" t="str">
        <f t="shared" si="7"/>
        <v/>
      </c>
      <c r="N27" s="273"/>
      <c r="O27" s="234"/>
      <c r="P27" s="235"/>
      <c r="Q27" s="236" t="str">
        <f>IF(P27="","",3*COUNTIF(J22:J31,P27)+2*COUNTIF(L22:L31,P27)+2*COUNTIF(M22:M31,P27)+COUNTIF(K22:K31,P27))</f>
        <v/>
      </c>
      <c r="R27" s="233" t="str">
        <f>IF(P27="","",S27-T27)</f>
        <v/>
      </c>
      <c r="S27" s="233" t="str">
        <f>IF(P27="","",SUMIF(D22:D31,P27,E22:E31)+SUMIF(H22:H31,P27,G22:G31))</f>
        <v/>
      </c>
      <c r="T27" s="233" t="str">
        <f>IF(P27="","",SUMIF(D22:D31,P27,G22:G31)+SUMIF(H22:H31,P27,E22:E31))</f>
        <v/>
      </c>
      <c r="U27" s="5"/>
      <c r="V27" s="5"/>
      <c r="W27" s="5"/>
      <c r="X27" s="5"/>
      <c r="Y27" s="5"/>
    </row>
    <row r="28" spans="1:25" ht="20.25" hidden="1" customHeight="1" thickBot="1">
      <c r="A28" s="223"/>
      <c r="B28" s="224"/>
      <c r="C28" s="225"/>
      <c r="D28" s="226" t="str">
        <f>IF(O28=3,"",IF(O28=4,"",IF(O28=5,P23,"")))</f>
        <v/>
      </c>
      <c r="E28" s="199"/>
      <c r="F28" s="227" t="s">
        <v>5</v>
      </c>
      <c r="G28" s="201"/>
      <c r="H28" s="228" t="str">
        <f>IF(O28=3,"",IF(O28=4,"",IF(O28=5,P27,"")))</f>
        <v/>
      </c>
      <c r="I28" s="181"/>
      <c r="J28" s="181" t="str">
        <f t="shared" si="4"/>
        <v/>
      </c>
      <c r="K28" s="181" t="str">
        <f t="shared" si="5"/>
        <v/>
      </c>
      <c r="L28" s="181" t="str">
        <f t="shared" si="6"/>
        <v/>
      </c>
      <c r="M28" s="181" t="str">
        <f t="shared" si="7"/>
        <v/>
      </c>
      <c r="N28" s="181"/>
      <c r="O28" s="54">
        <f>5-COUNTIF(P23:P27,"")</f>
        <v>0</v>
      </c>
      <c r="P28" s="230" t="s">
        <v>7</v>
      </c>
      <c r="Q28" s="232">
        <f>SUM(Q23:Q27)</f>
        <v>0</v>
      </c>
      <c r="R28" s="232">
        <f>SUM(R23:R27)</f>
        <v>0</v>
      </c>
      <c r="S28" s="232">
        <f>SUM(S23:S27)</f>
        <v>0</v>
      </c>
      <c r="T28" s="232">
        <f>SUM(T23:T27)</f>
        <v>0</v>
      </c>
      <c r="U28" s="5"/>
      <c r="V28" s="5"/>
      <c r="W28" s="5"/>
      <c r="X28" s="5"/>
      <c r="Y28" s="5"/>
    </row>
    <row r="29" spans="1:25" ht="20.25" hidden="1" customHeight="1" thickBot="1">
      <c r="A29" s="223"/>
      <c r="B29" s="224"/>
      <c r="C29" s="225"/>
      <c r="D29" s="226" t="str">
        <f>IF(O28=3,"",IF(O28=4,"",IF(O28=5,P24,"")))</f>
        <v/>
      </c>
      <c r="E29" s="199"/>
      <c r="F29" s="227" t="s">
        <v>5</v>
      </c>
      <c r="G29" s="201"/>
      <c r="H29" s="228" t="str">
        <f>IF(O28=3,"",IF(O28=4,"",IF(O28=5,P26,"")))</f>
        <v/>
      </c>
      <c r="I29" s="181"/>
      <c r="J29" s="181" t="str">
        <f t="shared" si="4"/>
        <v/>
      </c>
      <c r="K29" s="181" t="str">
        <f t="shared" si="5"/>
        <v/>
      </c>
      <c r="L29" s="181" t="str">
        <f t="shared" si="6"/>
        <v/>
      </c>
      <c r="M29" s="181" t="str">
        <f t="shared" si="7"/>
        <v/>
      </c>
      <c r="N29" s="5"/>
      <c r="O29" s="5"/>
      <c r="P29" s="5"/>
      <c r="Q29" s="5"/>
      <c r="R29" s="181"/>
      <c r="S29" s="181"/>
      <c r="T29" s="181"/>
      <c r="U29" s="5"/>
      <c r="V29" s="98"/>
      <c r="W29" s="5"/>
      <c r="X29" s="5"/>
      <c r="Y29" s="5"/>
    </row>
    <row r="30" spans="1:25" ht="20.25" hidden="1" customHeight="1">
      <c r="A30" s="223"/>
      <c r="B30" s="224"/>
      <c r="C30" s="225"/>
      <c r="D30" s="226" t="str">
        <f>IF(O28=3,"",IF(O28=4,"",IF(O28=5,P27,"")))</f>
        <v/>
      </c>
      <c r="E30" s="199"/>
      <c r="F30" s="227" t="s">
        <v>5</v>
      </c>
      <c r="G30" s="201"/>
      <c r="H30" s="228" t="str">
        <f>IF(O28=3,"",IF(O28=4,"",IF(O28=5,P24,"")))</f>
        <v/>
      </c>
      <c r="I30" s="5"/>
      <c r="J30" s="181" t="str">
        <f t="shared" si="4"/>
        <v/>
      </c>
      <c r="K30" s="181" t="str">
        <f t="shared" si="5"/>
        <v/>
      </c>
      <c r="L30" s="181" t="str">
        <f t="shared" si="6"/>
        <v/>
      </c>
      <c r="M30" s="181" t="str">
        <f t="shared" si="7"/>
        <v/>
      </c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0.25" hidden="1" customHeight="1" thickBot="1">
      <c r="A31" s="223"/>
      <c r="B31" s="224"/>
      <c r="C31" s="225"/>
      <c r="D31" s="226" t="str">
        <f>IF(O28=3,"",IF(O28=4,"",IF(O28=5,P26,"")))</f>
        <v/>
      </c>
      <c r="E31" s="199"/>
      <c r="F31" s="227" t="s">
        <v>5</v>
      </c>
      <c r="G31" s="201"/>
      <c r="H31" s="228" t="str">
        <f>IF(O28=3,"",IF(O28=4,"",IF(O28=5,P25,"")))</f>
        <v/>
      </c>
      <c r="I31" s="5"/>
      <c r="J31" s="181" t="str">
        <f t="shared" si="4"/>
        <v/>
      </c>
      <c r="K31" s="181" t="str">
        <f t="shared" si="5"/>
        <v/>
      </c>
      <c r="L31" s="181" t="str">
        <f t="shared" si="6"/>
        <v/>
      </c>
      <c r="M31" s="181" t="str">
        <f t="shared" si="7"/>
        <v/>
      </c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3" customFormat="1" ht="20.25" hidden="1" customHeight="1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8"/>
      <c r="S32" s="188"/>
      <c r="T32" s="188"/>
      <c r="U32" s="5"/>
      <c r="V32" s="5"/>
      <c r="W32" s="5"/>
      <c r="X32" s="5"/>
      <c r="Y32" s="5"/>
    </row>
    <row r="33" spans="1:25" s="3" customFormat="1" ht="20.25" hidden="1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</row>
    <row r="34" spans="1:25" s="3" customFormat="1" ht="20.25" hidden="1" customHeight="1" thickBot="1">
      <c r="A34" s="290" t="s">
        <v>64</v>
      </c>
      <c r="B34" s="290"/>
      <c r="C34" s="290"/>
      <c r="D34" s="290"/>
      <c r="E34" s="290"/>
      <c r="F34" s="290"/>
      <c r="G34" s="290"/>
      <c r="H34" s="290"/>
      <c r="I34" s="209"/>
      <c r="J34" s="181" t="s">
        <v>17</v>
      </c>
      <c r="K34" s="181" t="s">
        <v>58</v>
      </c>
      <c r="L34" s="209"/>
      <c r="M34" s="209"/>
      <c r="N34" s="209"/>
      <c r="O34" s="5"/>
      <c r="P34" s="209"/>
      <c r="Q34" s="209"/>
      <c r="R34" s="209"/>
      <c r="S34" s="209"/>
      <c r="T34" s="209"/>
      <c r="U34" s="209"/>
      <c r="V34" s="209"/>
      <c r="W34" s="209"/>
      <c r="X34" s="209"/>
      <c r="Y34" s="209"/>
    </row>
    <row r="35" spans="1:25" s="3" customFormat="1" ht="20.25" hidden="1" customHeight="1" thickBot="1">
      <c r="A35" s="237"/>
      <c r="B35" s="238"/>
      <c r="C35" s="237"/>
      <c r="D35" s="239" t="str">
        <f>IF(X8="","1º Grupo 1",X8)</f>
        <v>Sec. Gafanha da Nazaré</v>
      </c>
      <c r="E35" s="213"/>
      <c r="F35" s="240" t="s">
        <v>5</v>
      </c>
      <c r="G35" s="213"/>
      <c r="H35" s="239" t="str">
        <f>IF(X23="","2º Grupo 2",X23)</f>
        <v>2º Grupo 2</v>
      </c>
      <c r="I35" s="209"/>
      <c r="J35" s="181" t="str">
        <f>IF(E35&gt;G35,D35,IF(G35&gt;E35,H35,""))</f>
        <v/>
      </c>
      <c r="K35" s="181" t="str">
        <f>IF(E35&lt;G35,D35,IF(G35&lt;E35,H35,""))</f>
        <v/>
      </c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21" t="s">
        <v>66</v>
      </c>
      <c r="Y35" s="209"/>
    </row>
    <row r="36" spans="1:25" s="3" customFormat="1" ht="20.25" hidden="1" customHeight="1">
      <c r="A36" s="237"/>
      <c r="B36" s="238"/>
      <c r="C36" s="237"/>
      <c r="D36" s="239" t="str">
        <f>IF(X22="","1º Grupo 2",X22)</f>
        <v>1º Grupo 2</v>
      </c>
      <c r="E36" s="213"/>
      <c r="F36" s="240" t="s">
        <v>5</v>
      </c>
      <c r="G36" s="213"/>
      <c r="H36" s="239" t="str">
        <f>IF(X9="","2º Grupo 1",X9)</f>
        <v>Col. Calvão</v>
      </c>
      <c r="I36" s="209"/>
      <c r="J36" s="181" t="str">
        <f>IF(E36&gt;G36,D36,IF(G36&gt;E36,H36,""))</f>
        <v/>
      </c>
      <c r="K36" s="181" t="str">
        <f>IF(E36&lt;G36,D36,IF(G36&lt;E36,H36,""))</f>
        <v/>
      </c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41" t="s">
        <v>8</v>
      </c>
      <c r="X36" s="242" t="str">
        <f>IF(J45="","",J45)</f>
        <v/>
      </c>
      <c r="Y36" s="209"/>
    </row>
    <row r="37" spans="1:25" s="3" customFormat="1" ht="20.25" hidden="1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181"/>
      <c r="K37" s="181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41" t="s">
        <v>9</v>
      </c>
      <c r="X37" s="242" t="str">
        <f>IF(K45="","",K45)</f>
        <v/>
      </c>
      <c r="Y37" s="209"/>
    </row>
    <row r="38" spans="1:25" s="3" customFormat="1" ht="20.25" hidden="1" customHeight="1">
      <c r="A38" s="290" t="s">
        <v>68</v>
      </c>
      <c r="B38" s="290"/>
      <c r="C38" s="290"/>
      <c r="D38" s="290"/>
      <c r="E38" s="290"/>
      <c r="F38" s="290"/>
      <c r="G38" s="290"/>
      <c r="H38" s="290"/>
      <c r="I38" s="209"/>
      <c r="J38" s="181"/>
      <c r="K38" s="181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41" t="s">
        <v>10</v>
      </c>
      <c r="X38" s="242" t="str">
        <f>IF(J42="","",J42)</f>
        <v/>
      </c>
      <c r="Y38" s="209"/>
    </row>
    <row r="39" spans="1:25" s="3" customFormat="1" ht="20.25" hidden="1" customHeight="1">
      <c r="A39" s="237"/>
      <c r="B39" s="238"/>
      <c r="C39" s="237"/>
      <c r="D39" s="239" t="str">
        <f>IF(X10="","3º Grupo 1",X10)</f>
        <v>AE Vagos</v>
      </c>
      <c r="E39" s="213"/>
      <c r="F39" s="240" t="s">
        <v>5</v>
      </c>
      <c r="G39" s="213"/>
      <c r="H39" s="239" t="str">
        <f>IF(X24="","3º Grupo 2",X24)</f>
        <v>3º Grupo 2</v>
      </c>
      <c r="I39" s="209"/>
      <c r="J39" s="181" t="str">
        <f>IF(E39&gt;G39,D39,IF(G39&gt;E39,H39,""))</f>
        <v/>
      </c>
      <c r="K39" s="181" t="str">
        <f t="shared" ref="K39" si="8">IF(E39&lt;G39,D39,IF(G39&lt;E39,H39,""))</f>
        <v/>
      </c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41" t="s">
        <v>11</v>
      </c>
      <c r="X39" s="242" t="str">
        <f>IF(K42="","",K42)</f>
        <v/>
      </c>
      <c r="Y39" s="209"/>
    </row>
    <row r="40" spans="1:25" s="3" customFormat="1" ht="20.25" hidden="1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181"/>
      <c r="K40" s="181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41" t="s">
        <v>12</v>
      </c>
      <c r="X40" s="242" t="str">
        <f>IF(J39="","",J39)</f>
        <v/>
      </c>
      <c r="Y40" s="209"/>
    </row>
    <row r="41" spans="1:25" s="3" customFormat="1" ht="20.25" hidden="1" customHeight="1" thickBot="1">
      <c r="A41" s="290" t="s">
        <v>65</v>
      </c>
      <c r="B41" s="290"/>
      <c r="C41" s="290"/>
      <c r="D41" s="290"/>
      <c r="E41" s="290"/>
      <c r="F41" s="290"/>
      <c r="G41" s="290"/>
      <c r="H41" s="290"/>
      <c r="I41" s="209"/>
      <c r="J41" s="181"/>
      <c r="K41" s="181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41" t="s">
        <v>67</v>
      </c>
      <c r="X41" s="242" t="str">
        <f>IF(K39="","",K39)</f>
        <v/>
      </c>
      <c r="Y41" s="209"/>
    </row>
    <row r="42" spans="1:25" s="3" customFormat="1" ht="20.25" hidden="1" customHeight="1">
      <c r="A42" s="237"/>
      <c r="B42" s="238"/>
      <c r="C42" s="237"/>
      <c r="D42" s="239" t="str">
        <f>IF(K35="","Vencido da 1ª 1/2 final",K35)</f>
        <v>Vencido da 1ª 1/2 final</v>
      </c>
      <c r="E42" s="213"/>
      <c r="F42" s="240" t="s">
        <v>5</v>
      </c>
      <c r="G42" s="213"/>
      <c r="H42" s="239" t="str">
        <f>IF(K36="","Vencido da 2ª 1/2 final",K36)</f>
        <v>Vencido da 2ª 1/2 final</v>
      </c>
      <c r="I42" s="209"/>
      <c r="J42" s="181" t="str">
        <f>IF(E42&gt;G42,D42,IF(G42&gt;E42,H42,""))</f>
        <v/>
      </c>
      <c r="K42" s="181" t="str">
        <f>IF(E42&lt;G42,D42,IF(G42&lt;E42,H42,""))</f>
        <v/>
      </c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</row>
    <row r="43" spans="1:25" s="3" customFormat="1" ht="20.25" hidden="1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181"/>
      <c r="K43" s="181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</row>
    <row r="44" spans="1:25" s="3" customFormat="1" ht="20.25" hidden="1" customHeight="1">
      <c r="A44" s="290" t="s">
        <v>62</v>
      </c>
      <c r="B44" s="290"/>
      <c r="C44" s="290"/>
      <c r="D44" s="290"/>
      <c r="E44" s="290"/>
      <c r="F44" s="290"/>
      <c r="G44" s="290"/>
      <c r="H44" s="290"/>
      <c r="I44" s="209"/>
      <c r="J44" s="181"/>
      <c r="K44" s="181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</row>
    <row r="45" spans="1:25" s="3" customFormat="1" ht="20.25" hidden="1" customHeight="1">
      <c r="A45" s="237"/>
      <c r="B45" s="238"/>
      <c r="C45" s="237"/>
      <c r="D45" s="239" t="str">
        <f>IF(J35="","Vencedor da 1ª 1/2 final",J35)</f>
        <v>Vencedor da 1ª 1/2 final</v>
      </c>
      <c r="E45" s="213"/>
      <c r="F45" s="240" t="s">
        <v>5</v>
      </c>
      <c r="G45" s="213"/>
      <c r="H45" s="239" t="str">
        <f>IF(J36="","Vencedor da 2ª 1/2 final",J36)</f>
        <v>Vencedor da 2ª 1/2 final</v>
      </c>
      <c r="I45" s="209"/>
      <c r="J45" s="181" t="str">
        <f t="shared" ref="J45" si="9">IF(E45&gt;G45,D45,IF(G45&gt;E45,H45,""))</f>
        <v/>
      </c>
      <c r="K45" s="181" t="str">
        <f t="shared" ref="K45" si="10">IF(E45&lt;G45,D45,IF(G45&lt;E45,H45,""))</f>
        <v/>
      </c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</row>
    <row r="46" spans="1:25" s="3" customFormat="1" ht="20.25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181"/>
      <c r="K46" s="181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91" t="s">
        <v>63</v>
      </c>
      <c r="Y46" s="291"/>
    </row>
    <row r="47" spans="1:25" s="3" customFormat="1" ht="20.25" hidden="1" customHeight="1"/>
    <row r="48" spans="1:25" s="3" customFormat="1" ht="20.25" hidden="1" customHeight="1"/>
    <row r="49" s="3" customFormat="1" ht="20.25" hidden="1" customHeight="1"/>
    <row r="50" s="3" customFormat="1" ht="20.25" hidden="1" customHeight="1"/>
    <row r="51" s="3" customFormat="1" ht="20.25" hidden="1" customHeight="1"/>
    <row r="52" s="3" customFormat="1" ht="20.25" hidden="1" customHeight="1"/>
    <row r="53" s="3" customFormat="1" ht="20.25" hidden="1" customHeight="1"/>
    <row r="54" s="3" customFormat="1" hidden="1"/>
    <row r="55" s="3" customFormat="1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s="3" customFormat="1" ht="1.5" hidden="1" customHeight="1"/>
    <row r="73" s="3" customFormat="1" hidden="1"/>
    <row r="74" s="3" customFormat="1" hidden="1"/>
    <row r="75" hidden="1"/>
    <row r="76" hidden="1"/>
    <row r="77" hidden="1"/>
    <row r="78" hidden="1"/>
    <row r="79" hidden="1"/>
    <row r="80" hidden="1"/>
    <row r="81" hidden="1"/>
    <row r="82" hidden="1"/>
    <row r="83" hidden="1"/>
  </sheetData>
  <sheetProtection algorithmName="SHA-512" hashValue="anmG3tAipJLCVAWNRh6DV3hC7mchB8LyJva9MgDMcIZJbTVZSuMr7G42rJJWzVJoRHDgnssaLbZeXuCgn1LFGw==" saltValue="MwORlffk3lFJmCxRO299Cw==" spinCount="100000" sheet="1" objects="1" scenarios="1"/>
  <mergeCells count="14">
    <mergeCell ref="A44:H44"/>
    <mergeCell ref="X46:Y46"/>
    <mergeCell ref="D21:H21"/>
    <mergeCell ref="V22:V26"/>
    <mergeCell ref="N23:N27"/>
    <mergeCell ref="A34:H34"/>
    <mergeCell ref="A38:H38"/>
    <mergeCell ref="A41:H41"/>
    <mergeCell ref="A20:H20"/>
    <mergeCell ref="A1:Y4"/>
    <mergeCell ref="A6:H6"/>
    <mergeCell ref="D7:H7"/>
    <mergeCell ref="V8:V12"/>
    <mergeCell ref="N9:N13"/>
  </mergeCells>
  <dataValidations count="1">
    <dataValidation type="whole" allowBlank="1" showInputMessage="1" showErrorMessage="1" error="Para 1º colocar 1, para 2º colocar 2" sqref="O9:O13 O23:O27">
      <formula1>1</formula1>
      <formula2>5</formula2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80" orientation="landscape" r:id="rId1"/>
  <rowBreaks count="1" manualBreakCount="1">
    <brk id="32" max="2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82"/>
  <sheetViews>
    <sheetView showRowColHeaders="0" topLeftCell="A10" zoomScaleNormal="100" zoomScaleSheetLayoutView="100" workbookViewId="0">
      <selection activeCell="O10" sqref="O10"/>
    </sheetView>
  </sheetViews>
  <sheetFormatPr defaultColWidth="0" defaultRowHeight="0" customHeight="1" zeroHeight="1"/>
  <cols>
    <col min="1" max="3" width="7.85546875" style="4" customWidth="1"/>
    <col min="4" max="4" width="17.140625" style="4" customWidth="1"/>
    <col min="5" max="5" width="5" style="4" customWidth="1"/>
    <col min="6" max="6" width="2.7109375" style="4" customWidth="1"/>
    <col min="7" max="7" width="5" style="4" customWidth="1"/>
    <col min="8" max="8" width="17.140625" style="4" customWidth="1"/>
    <col min="9" max="9" width="9.140625" style="4" customWidth="1"/>
    <col min="10" max="13" width="9.140625" style="4" hidden="1" customWidth="1"/>
    <col min="14" max="14" width="3.7109375" style="4" customWidth="1"/>
    <col min="15" max="15" width="7.28515625" style="4" customWidth="1"/>
    <col min="16" max="16" width="20.85546875" style="4" customWidth="1"/>
    <col min="17" max="20" width="7" style="4" customWidth="1"/>
    <col min="21" max="21" width="9.140625" style="4" customWidth="1"/>
    <col min="22" max="22" width="4" style="4" customWidth="1"/>
    <col min="23" max="23" width="3.5703125" style="4" customWidth="1"/>
    <col min="24" max="24" width="22.85546875" style="4" customWidth="1"/>
    <col min="25" max="25" width="8.28515625" style="4" customWidth="1"/>
    <col min="26" max="26" width="0.140625" style="3" customWidth="1"/>
    <col min="27" max="45" width="0" style="4" hidden="1" customWidth="1"/>
    <col min="46" max="16384" width="7.7109375" style="4" hidden="1"/>
  </cols>
  <sheetData>
    <row r="1" spans="1:25" ht="20.25" customHeight="1">
      <c r="A1" s="292" t="s">
        <v>72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</row>
    <row r="2" spans="1:25" ht="20.25" customHeigh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</row>
    <row r="3" spans="1:25" ht="20.25" customHeight="1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</row>
    <row r="4" spans="1:25" ht="20.25" customHeight="1" thickBot="1">
      <c r="A4" s="296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</row>
    <row r="5" spans="1:25" ht="20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0.25" customHeight="1" thickBot="1">
      <c r="A6" s="281" t="s">
        <v>13</v>
      </c>
      <c r="B6" s="282"/>
      <c r="C6" s="282"/>
      <c r="D6" s="282"/>
      <c r="E6" s="282"/>
      <c r="F6" s="282"/>
      <c r="G6" s="282"/>
      <c r="H6" s="282"/>
      <c r="I6" s="167"/>
      <c r="J6" s="167"/>
      <c r="K6" s="167"/>
      <c r="L6" s="167"/>
      <c r="M6" s="16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0.25" customHeight="1" thickBot="1">
      <c r="A7" s="169" t="s">
        <v>0</v>
      </c>
      <c r="B7" s="168" t="s">
        <v>18</v>
      </c>
      <c r="C7" s="38" t="s">
        <v>16</v>
      </c>
      <c r="D7" s="298" t="str">
        <f>P8</f>
        <v>Grupo 1</v>
      </c>
      <c r="E7" s="299"/>
      <c r="F7" s="299"/>
      <c r="G7" s="299"/>
      <c r="H7" s="300"/>
      <c r="I7" s="167"/>
      <c r="J7" s="167" t="s">
        <v>17</v>
      </c>
      <c r="K7" s="167" t="s">
        <v>58</v>
      </c>
      <c r="L7" s="167" t="s">
        <v>59</v>
      </c>
      <c r="M7" s="167" t="s">
        <v>59</v>
      </c>
      <c r="N7" s="167"/>
      <c r="O7" s="167"/>
      <c r="P7" s="167"/>
      <c r="Q7" s="167"/>
      <c r="R7" s="167"/>
      <c r="S7" s="167"/>
      <c r="T7" s="167"/>
      <c r="U7" s="5"/>
      <c r="V7" s="5"/>
      <c r="W7" s="5"/>
      <c r="X7" s="41" t="s">
        <v>14</v>
      </c>
      <c r="Y7" s="99" t="s">
        <v>1</v>
      </c>
    </row>
    <row r="8" spans="1:25" ht="20.25" customHeight="1" thickBot="1">
      <c r="A8" s="64">
        <v>1</v>
      </c>
      <c r="B8" s="160">
        <v>0.61249999999999993</v>
      </c>
      <c r="C8" s="65">
        <v>3</v>
      </c>
      <c r="D8" s="77" t="str">
        <f>IF(P9="","",P9)</f>
        <v>AE Vagos</v>
      </c>
      <c r="E8" s="100">
        <v>0</v>
      </c>
      <c r="F8" s="83" t="s">
        <v>5</v>
      </c>
      <c r="G8" s="103">
        <v>10</v>
      </c>
      <c r="H8" s="80" t="str">
        <f>IF(P10="","",P10)</f>
        <v>Sec. Gafanha da Nazaré</v>
      </c>
      <c r="I8" s="167"/>
      <c r="J8" s="167" t="str">
        <f>IF(E8&gt;G8,D8,IF(G8&gt;E8,H8,""))</f>
        <v>Sec. Gafanha da Nazaré</v>
      </c>
      <c r="K8" s="167" t="str">
        <f>IF(E8&lt;G8,D8,IF(G8&lt;E8,H8,""))</f>
        <v>AE Vagos</v>
      </c>
      <c r="L8" s="167" t="str">
        <f>IF(AND(E8&lt;&gt;"",G8&lt;&gt;"",E8=G8),D8,"")</f>
        <v/>
      </c>
      <c r="M8" s="167" t="str">
        <f>IF(AND(E8&lt;&gt;"",G8&lt;&gt;"",E8=G8),H8,"")</f>
        <v/>
      </c>
      <c r="N8" s="167"/>
      <c r="O8" s="72" t="s">
        <v>19</v>
      </c>
      <c r="P8" s="73" t="s">
        <v>40</v>
      </c>
      <c r="Q8" s="6" t="s">
        <v>1</v>
      </c>
      <c r="R8" s="6" t="s">
        <v>2</v>
      </c>
      <c r="S8" s="6" t="s">
        <v>3</v>
      </c>
      <c r="T8" s="6" t="s">
        <v>4</v>
      </c>
      <c r="U8" s="5"/>
      <c r="V8" s="301" t="s">
        <v>15</v>
      </c>
      <c r="W8" s="74" t="s">
        <v>8</v>
      </c>
      <c r="X8" s="93" t="str">
        <f>IF(COUNTIF(O9:O13,1)=0,"",VLOOKUP(1,O9:Q13,2,FALSE))</f>
        <v>Sec. Gafanha da Nazaré</v>
      </c>
      <c r="Y8" s="87">
        <f>IF(COUNTIF(O9:O13,1)=0,"",VLOOKUP(1,O9:Q13,3,FALSE))</f>
        <v>6</v>
      </c>
    </row>
    <row r="9" spans="1:25" ht="20.25" customHeight="1" thickBot="1">
      <c r="A9" s="66">
        <v>2</v>
      </c>
      <c r="B9" s="161">
        <v>0.62916666666666665</v>
      </c>
      <c r="C9" s="67">
        <v>3</v>
      </c>
      <c r="D9" s="78" t="str">
        <f>IF(O14=2,P10,IF(O14=3,P9,IF(O14=4,P11,IF(O14=5,P11,""))))</f>
        <v>AE Vagos</v>
      </c>
      <c r="E9" s="101">
        <v>2</v>
      </c>
      <c r="F9" s="84" t="s">
        <v>5</v>
      </c>
      <c r="G9" s="104">
        <v>4</v>
      </c>
      <c r="H9" s="81" t="str">
        <f>IF(O14=2,P9,IF(O14=3,P11,IF(O14=4,P12,IF(O14=5,P13,""))))</f>
        <v>Col. Calvão</v>
      </c>
      <c r="I9" s="20"/>
      <c r="J9" s="167" t="str">
        <f t="shared" ref="J9:J17" si="0">IF(E9&gt;G9,D9,IF(G9&gt;E9,H9,""))</f>
        <v>Col. Calvão</v>
      </c>
      <c r="K9" s="167" t="str">
        <f t="shared" ref="K9:K17" si="1">IF(E9&lt;G9,D9,IF(G9&lt;E9,H9,""))</f>
        <v>AE Vagos</v>
      </c>
      <c r="L9" s="167" t="str">
        <f t="shared" ref="L9:L17" si="2">IF(AND(E9&lt;&gt;"",G9&lt;&gt;"",E9=G9),D9,"")</f>
        <v/>
      </c>
      <c r="M9" s="167" t="str">
        <f t="shared" ref="M9:M17" si="3">IF(AND(E9&lt;&gt;"",G9&lt;&gt;"",E9=G9),H9,"")</f>
        <v/>
      </c>
      <c r="N9" s="303" t="s">
        <v>6</v>
      </c>
      <c r="O9" s="109">
        <v>3</v>
      </c>
      <c r="P9" s="243" t="s">
        <v>80</v>
      </c>
      <c r="Q9" s="86">
        <f>IF(P9="","",3*COUNTIF(J8:J17,P9)+2*COUNTIF(L8:L17,P9)+2*COUNTIF(M8:M17,P9)+COUNTIF(K8:K17,P9))</f>
        <v>2</v>
      </c>
      <c r="R9" s="87">
        <f>IF(P9="","",S9-T9)</f>
        <v>-12</v>
      </c>
      <c r="S9" s="87">
        <f>IF(P9="","",SUMIF(D8:D17,P9,E8:E17)+SUMIF(H8:H17,P9,G8:G17))</f>
        <v>2</v>
      </c>
      <c r="T9" s="87">
        <f>IF(P9="","",SUMIF(D8:D17,P9,G8:G17)+SUMIF(H8:H17,P9,E8:E17))</f>
        <v>14</v>
      </c>
      <c r="U9" s="5"/>
      <c r="V9" s="288"/>
      <c r="W9" s="75" t="s">
        <v>9</v>
      </c>
      <c r="X9" s="7" t="str">
        <f>IF(COUNTIF(O9:O13,2)=0,"",VLOOKUP(2,O9:Q13,2,FALSE))</f>
        <v>Col. Calvão</v>
      </c>
      <c r="Y9" s="90">
        <f>IF(COUNTIF(O9:O13,2)=0,"",VLOOKUP(2,O9:Q13,3,FALSE))</f>
        <v>4</v>
      </c>
    </row>
    <row r="10" spans="1:25" ht="20.25" customHeight="1">
      <c r="A10" s="68">
        <v>3</v>
      </c>
      <c r="B10" s="162">
        <v>0.64583333333333337</v>
      </c>
      <c r="C10" s="69">
        <v>3</v>
      </c>
      <c r="D10" s="79" t="str">
        <f>IF(O14=3,P10,IF(O14=4,P9,IF(O14=5,P9,"")))</f>
        <v>Sec. Gafanha da Nazaré</v>
      </c>
      <c r="E10" s="102">
        <v>9</v>
      </c>
      <c r="F10" s="85" t="s">
        <v>5</v>
      </c>
      <c r="G10" s="105">
        <v>8</v>
      </c>
      <c r="H10" s="82" t="str">
        <f>IF(O14=3,P11,IF(O14=4,P11,IF(O14=5,P11,"")))</f>
        <v>Col. Calvão</v>
      </c>
      <c r="I10" s="167"/>
      <c r="J10" s="167" t="str">
        <f t="shared" si="0"/>
        <v>Sec. Gafanha da Nazaré</v>
      </c>
      <c r="K10" s="167" t="str">
        <f t="shared" si="1"/>
        <v>Col. Calvão</v>
      </c>
      <c r="L10" s="167" t="str">
        <f t="shared" si="2"/>
        <v/>
      </c>
      <c r="M10" s="167" t="str">
        <f t="shared" si="3"/>
        <v/>
      </c>
      <c r="N10" s="289"/>
      <c r="O10" s="110">
        <v>1</v>
      </c>
      <c r="P10" s="244" t="s">
        <v>77</v>
      </c>
      <c r="Q10" s="88">
        <f>IF(P10="","",3*COUNTIF(J8:J17,P10)+2*COUNTIF(L8:L17,P10)+2*COUNTIF(M8:M17,P10)+COUNTIF(K8:K17,P10))</f>
        <v>6</v>
      </c>
      <c r="R10" s="89">
        <f>IF(P10="","",S10-T10)</f>
        <v>11</v>
      </c>
      <c r="S10" s="89">
        <f>IF(P10="","",SUMIF(D8:D17,P10,E8:E17)+SUMIF(H8:H17,P10,G8:G17))</f>
        <v>19</v>
      </c>
      <c r="T10" s="89">
        <f>IF(P10="","",SUMIF(D8:D17,P10,G8:G17)+SUMIF(H8:H17,P10,E8:E17))</f>
        <v>8</v>
      </c>
      <c r="U10" s="5"/>
      <c r="V10" s="288"/>
      <c r="W10" s="75" t="s">
        <v>10</v>
      </c>
      <c r="X10" s="7" t="str">
        <f>IF(COUNTIF(O9:O13,3)=0,"",VLOOKUP(3,O9:Q13,2,FALSE))</f>
        <v>AE Vagos</v>
      </c>
      <c r="Y10" s="90">
        <f>IF(COUNTIF(O9:O13,3)=0,"",VLOOKUP(3,O9:Q13,3,FALSE))</f>
        <v>2</v>
      </c>
    </row>
    <row r="11" spans="1:25" ht="20.25" customHeight="1" thickBot="1">
      <c r="A11" s="66"/>
      <c r="B11" s="161"/>
      <c r="C11" s="67"/>
      <c r="D11" s="78" t="str">
        <f>IF(O14=3,"",IF(O14=4,P12,IF(O14=5,P13,"")))</f>
        <v/>
      </c>
      <c r="E11" s="101"/>
      <c r="F11" s="84" t="s">
        <v>5</v>
      </c>
      <c r="G11" s="104"/>
      <c r="H11" s="81" t="str">
        <f>IF(O14=3,"",IF(O14=4,P10,IF(O14=5,P12,"")))</f>
        <v/>
      </c>
      <c r="I11" s="167"/>
      <c r="J11" s="167" t="str">
        <f t="shared" si="0"/>
        <v/>
      </c>
      <c r="K11" s="167" t="str">
        <f t="shared" si="1"/>
        <v/>
      </c>
      <c r="L11" s="167" t="str">
        <f t="shared" si="2"/>
        <v/>
      </c>
      <c r="M11" s="167" t="str">
        <f t="shared" si="3"/>
        <v/>
      </c>
      <c r="N11" s="289"/>
      <c r="O11" s="110">
        <v>2</v>
      </c>
      <c r="P11" s="245" t="s">
        <v>78</v>
      </c>
      <c r="Q11" s="88">
        <f>IF(P11="","",3*COUNTIF(J8:J17,P11)+2*COUNTIF(L8:L17,P11)+2*COUNTIF(M8:M17,P11)+COUNTIF(K8:K17,P11))</f>
        <v>4</v>
      </c>
      <c r="R11" s="89">
        <f>IF(P11="","",S11-T11)</f>
        <v>1</v>
      </c>
      <c r="S11" s="90">
        <f>IF(P11="","",SUMIF(D8:D17,P11,E8:E17)+SUMIF(H8:H17,P11,G8:G17))</f>
        <v>12</v>
      </c>
      <c r="T11" s="90">
        <f>IF(P11="","",SUMIF(D8:D17,P11,G8:G17)+SUMIF(H8:H17,P11,E8:E17))</f>
        <v>11</v>
      </c>
      <c r="U11" s="5"/>
      <c r="V11" s="288"/>
      <c r="W11" s="75" t="s">
        <v>11</v>
      </c>
      <c r="X11" s="7" t="str">
        <f>IF(COUNTIF(O9:O13,4)=0,"",VLOOKUP(4,O9:Q13,2,FALSE))</f>
        <v/>
      </c>
      <c r="Y11" s="90" t="str">
        <f>IF(COUNTIF(O9:O13,4)=0,"",VLOOKUP(4,O9:Q13,3,FALSE))</f>
        <v/>
      </c>
    </row>
    <row r="12" spans="1:25" ht="20.25" customHeight="1" thickBot="1">
      <c r="A12" s="68"/>
      <c r="B12" s="162"/>
      <c r="C12" s="69"/>
      <c r="D12" s="79" t="str">
        <f>IF(O14=3,"",IF(O14=4,P12,IF(O14=5,P12,"")))</f>
        <v/>
      </c>
      <c r="E12" s="102"/>
      <c r="F12" s="85" t="s">
        <v>5</v>
      </c>
      <c r="G12" s="105"/>
      <c r="H12" s="82" t="str">
        <f>IF(O14=3,"",IF(O14=4,P9,IF(O14=5,P9,"")))</f>
        <v/>
      </c>
      <c r="I12" s="167"/>
      <c r="J12" s="167" t="str">
        <f t="shared" si="0"/>
        <v/>
      </c>
      <c r="K12" s="167" t="str">
        <f t="shared" si="1"/>
        <v/>
      </c>
      <c r="L12" s="167" t="str">
        <f t="shared" si="2"/>
        <v/>
      </c>
      <c r="M12" s="167" t="str">
        <f t="shared" si="3"/>
        <v/>
      </c>
      <c r="N12" s="289"/>
      <c r="O12" s="110"/>
      <c r="P12" s="246"/>
      <c r="Q12" s="88" t="str">
        <f>IF(P12="","",3*COUNTIF(J8:J17,P12)+2*COUNTIF(L8:L17,P12)+2*COUNTIF(M8:M17,P12)+COUNTIF(K8:K17,P12))</f>
        <v/>
      </c>
      <c r="R12" s="89" t="str">
        <f>IF(P12="","",S12-T12)</f>
        <v/>
      </c>
      <c r="S12" s="90" t="str">
        <f>IF(P12="","",SUMIF(D8:D17,P12,E8:E17)+SUMIF(H8:H17,P12,G8:G17))</f>
        <v/>
      </c>
      <c r="T12" s="90" t="str">
        <f>IF(P12="","",SUMIF(D8:D17,P12,G8:G17)+SUMIF(H8:H17,P12,E8:E17))</f>
        <v/>
      </c>
      <c r="U12" s="5"/>
      <c r="V12" s="302"/>
      <c r="W12" s="76" t="s">
        <v>12</v>
      </c>
      <c r="X12" s="94" t="str">
        <f>IF(COUNTIF(O9:O13,5)=0,"",VLOOKUP(5,O9:Q13,2,FALSE))</f>
        <v/>
      </c>
      <c r="Y12" s="91" t="str">
        <f>IF(COUNTIF(O9:O13,5)=0,"",VLOOKUP(5,O9:Q13,3,FALSE))</f>
        <v/>
      </c>
    </row>
    <row r="13" spans="1:25" ht="20.25" customHeight="1" thickBot="1">
      <c r="A13" s="66"/>
      <c r="B13" s="161"/>
      <c r="C13" s="67"/>
      <c r="D13" s="78" t="str">
        <f>IF(O14=3,"",IF(O14=4,P11,IF(O14=5,P11,"")))</f>
        <v/>
      </c>
      <c r="E13" s="101"/>
      <c r="F13" s="84" t="s">
        <v>5</v>
      </c>
      <c r="G13" s="104"/>
      <c r="H13" s="81" t="str">
        <f>IF(O14=3,"",IF(O14=4,P10,IF(O14=5,P10,"")))</f>
        <v/>
      </c>
      <c r="I13" s="167"/>
      <c r="J13" s="167" t="str">
        <f t="shared" si="0"/>
        <v/>
      </c>
      <c r="K13" s="167" t="str">
        <f t="shared" si="1"/>
        <v/>
      </c>
      <c r="L13" s="167" t="str">
        <f t="shared" si="2"/>
        <v/>
      </c>
      <c r="M13" s="167" t="str">
        <f t="shared" si="3"/>
        <v/>
      </c>
      <c r="N13" s="304"/>
      <c r="O13" s="111"/>
      <c r="P13" s="247"/>
      <c r="Q13" s="88" t="str">
        <f>IF(P13="","",3*COUNTIF(J8:J17,P13)+2*COUNTIF(L8:L17,P13)+2*COUNTIF(M8:M17,P13)+COUNTIF(K8:K17,P13))</f>
        <v/>
      </c>
      <c r="R13" s="89" t="str">
        <f>IF(P13="","",S13-T13)</f>
        <v/>
      </c>
      <c r="S13" s="90" t="str">
        <f>IF(P13="","",SUMIF(D8:D17,P13,E8:E17)+SUMIF(H8:H17,P13,G8:G17))</f>
        <v/>
      </c>
      <c r="T13" s="90" t="str">
        <f>IF(P13="","",SUMIF(D8:D17,P13,G8:G17)+SUMIF(H8:H17,P13,E8:E17))</f>
        <v/>
      </c>
      <c r="U13" s="5"/>
      <c r="V13" s="5"/>
      <c r="W13" s="5"/>
      <c r="X13" s="5"/>
      <c r="Y13" s="5"/>
    </row>
    <row r="14" spans="1:25" ht="20.25" customHeight="1" thickBot="1">
      <c r="A14" s="68"/>
      <c r="B14" s="162"/>
      <c r="C14" s="69"/>
      <c r="D14" s="79" t="str">
        <f>IF(O14=3,"",IF(O14=4,"",IF(O14=5,P9,"")))</f>
        <v/>
      </c>
      <c r="E14" s="102"/>
      <c r="F14" s="85" t="s">
        <v>5</v>
      </c>
      <c r="G14" s="105"/>
      <c r="H14" s="82" t="str">
        <f>IF(O14=3,"",IF(O14=4,"",IF(O14=5,P13,"")))</f>
        <v/>
      </c>
      <c r="I14" s="167"/>
      <c r="J14" s="167" t="str">
        <f t="shared" si="0"/>
        <v/>
      </c>
      <c r="K14" s="167" t="str">
        <f t="shared" si="1"/>
        <v/>
      </c>
      <c r="L14" s="167" t="str">
        <f t="shared" si="2"/>
        <v/>
      </c>
      <c r="M14" s="167" t="str">
        <f t="shared" si="3"/>
        <v/>
      </c>
      <c r="N14" s="167"/>
      <c r="O14" s="54">
        <f>5-COUNTIF(P9:P13,"")</f>
        <v>3</v>
      </c>
      <c r="P14" s="168" t="s">
        <v>7</v>
      </c>
      <c r="Q14" s="92">
        <f>SUM(Q9:Q13)</f>
        <v>12</v>
      </c>
      <c r="R14" s="92">
        <f>SUM(R9:R13)</f>
        <v>0</v>
      </c>
      <c r="S14" s="92">
        <f>SUM(S9:S13)</f>
        <v>33</v>
      </c>
      <c r="T14" s="92">
        <f>SUM(T9:T13)</f>
        <v>33</v>
      </c>
      <c r="U14" s="5"/>
      <c r="V14" s="5"/>
      <c r="W14" s="5"/>
      <c r="X14" s="5"/>
      <c r="Y14" s="5"/>
    </row>
    <row r="15" spans="1:25" ht="20.25" customHeight="1" thickBot="1">
      <c r="A15" s="70"/>
      <c r="B15" s="163"/>
      <c r="C15" s="71"/>
      <c r="D15" s="78" t="str">
        <f>IF(O14=3,"",IF(O14=4,"",IF(O14=5,P10,"")))</f>
        <v/>
      </c>
      <c r="E15" s="101"/>
      <c r="F15" s="84" t="s">
        <v>5</v>
      </c>
      <c r="G15" s="104"/>
      <c r="H15" s="81" t="str">
        <f>IF(O14=3,"",IF(O14=4,"",IF(O14=5,P12,"")))</f>
        <v/>
      </c>
      <c r="I15" s="167"/>
      <c r="J15" s="167" t="str">
        <f t="shared" si="0"/>
        <v/>
      </c>
      <c r="K15" s="167" t="str">
        <f t="shared" si="1"/>
        <v/>
      </c>
      <c r="L15" s="167" t="str">
        <f t="shared" si="2"/>
        <v/>
      </c>
      <c r="M15" s="167" t="str">
        <f t="shared" si="3"/>
        <v/>
      </c>
      <c r="N15" s="5"/>
      <c r="O15" s="5"/>
      <c r="P15" s="5"/>
      <c r="Q15" s="5"/>
      <c r="R15" s="167"/>
      <c r="S15" s="167"/>
      <c r="T15" s="167"/>
      <c r="U15" s="5"/>
      <c r="V15" s="5"/>
      <c r="W15" s="5"/>
      <c r="X15" s="5"/>
      <c r="Y15" s="5"/>
    </row>
    <row r="16" spans="1:25" ht="20.25" customHeight="1">
      <c r="A16" s="68"/>
      <c r="B16" s="162"/>
      <c r="C16" s="69"/>
      <c r="D16" s="79" t="str">
        <f>IF(O14=3,"",IF(O14=4,"",IF(O14=5,P13,"")))</f>
        <v/>
      </c>
      <c r="E16" s="102"/>
      <c r="F16" s="85" t="s">
        <v>5</v>
      </c>
      <c r="G16" s="105"/>
      <c r="H16" s="82" t="str">
        <f>IF(O14=3,"",IF(O14=4,"",IF(O14=5,P10,"")))</f>
        <v/>
      </c>
      <c r="I16" s="5"/>
      <c r="J16" s="167" t="str">
        <f t="shared" si="0"/>
        <v/>
      </c>
      <c r="K16" s="167" t="str">
        <f t="shared" si="1"/>
        <v/>
      </c>
      <c r="L16" s="167" t="str">
        <f t="shared" si="2"/>
        <v/>
      </c>
      <c r="M16" s="167" t="str">
        <f t="shared" si="3"/>
        <v/>
      </c>
      <c r="N16" s="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20.25" customHeight="1" thickBot="1">
      <c r="A17" s="66"/>
      <c r="B17" s="161"/>
      <c r="C17" s="67"/>
      <c r="D17" s="78" t="str">
        <f>IF(O14=3,"",IF(O14=4,"",IF(O14=5,P12,"")))</f>
        <v/>
      </c>
      <c r="E17" s="101"/>
      <c r="F17" s="84" t="s">
        <v>5</v>
      </c>
      <c r="G17" s="104"/>
      <c r="H17" s="81" t="str">
        <f>IF(O14=3,"",IF(O14=4,"",IF(O14=5,P11,"")))</f>
        <v/>
      </c>
      <c r="I17" s="5"/>
      <c r="J17" s="167" t="str">
        <f t="shared" si="0"/>
        <v/>
      </c>
      <c r="K17" s="167" t="str">
        <f t="shared" si="1"/>
        <v/>
      </c>
      <c r="L17" s="167" t="str">
        <f t="shared" si="2"/>
        <v/>
      </c>
      <c r="M17" s="167" t="str">
        <f t="shared" si="3"/>
        <v/>
      </c>
      <c r="N17" s="5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0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88"/>
      <c r="S18" s="188"/>
      <c r="T18" s="188"/>
      <c r="U18" s="5"/>
      <c r="V18" s="5"/>
      <c r="W18" s="5"/>
      <c r="X18" s="5"/>
      <c r="Y18" s="5"/>
    </row>
    <row r="19" spans="1:25" ht="20.25" hidden="1" customHeight="1">
      <c r="A19" s="189"/>
      <c r="B19" s="189"/>
      <c r="C19" s="189"/>
      <c r="D19" s="189"/>
      <c r="E19" s="189"/>
      <c r="F19" s="189"/>
      <c r="G19" s="189"/>
      <c r="H19" s="189"/>
      <c r="I19" s="98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5"/>
      <c r="W19" s="5"/>
      <c r="X19" s="5"/>
      <c r="Y19" s="5"/>
    </row>
    <row r="20" spans="1:25" ht="20.25" hidden="1" customHeight="1" thickBot="1">
      <c r="A20" s="282" t="s">
        <v>13</v>
      </c>
      <c r="B20" s="282"/>
      <c r="C20" s="282"/>
      <c r="D20" s="282"/>
      <c r="E20" s="282"/>
      <c r="F20" s="282"/>
      <c r="G20" s="282"/>
      <c r="H20" s="282"/>
      <c r="I20" s="181"/>
      <c r="J20" s="181"/>
      <c r="K20" s="181"/>
      <c r="L20" s="181"/>
      <c r="M20" s="18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0.25" hidden="1" customHeight="1" thickBot="1">
      <c r="A21" s="190" t="s">
        <v>0</v>
      </c>
      <c r="B21" s="191" t="s">
        <v>18</v>
      </c>
      <c r="C21" s="192" t="s">
        <v>16</v>
      </c>
      <c r="D21" s="285" t="str">
        <f>P22</f>
        <v>Grupo 2</v>
      </c>
      <c r="E21" s="286"/>
      <c r="F21" s="286"/>
      <c r="G21" s="286"/>
      <c r="H21" s="287"/>
      <c r="I21" s="181"/>
      <c r="J21" s="181" t="s">
        <v>17</v>
      </c>
      <c r="K21" s="181" t="s">
        <v>58</v>
      </c>
      <c r="L21" s="181" t="s">
        <v>59</v>
      </c>
      <c r="M21" s="181" t="s">
        <v>59</v>
      </c>
      <c r="N21" s="181"/>
      <c r="O21" s="181"/>
      <c r="P21" s="181"/>
      <c r="Q21" s="181"/>
      <c r="R21" s="181"/>
      <c r="S21" s="181"/>
      <c r="T21" s="181"/>
      <c r="U21" s="5"/>
      <c r="V21" s="5"/>
      <c r="W21" s="5"/>
      <c r="X21" s="193" t="s">
        <v>14</v>
      </c>
      <c r="Y21" s="194" t="s">
        <v>1</v>
      </c>
    </row>
    <row r="22" spans="1:25" ht="20.25" hidden="1" customHeight="1" thickBot="1">
      <c r="A22" s="195"/>
      <c r="B22" s="196"/>
      <c r="C22" s="197"/>
      <c r="D22" s="198" t="str">
        <f>IF(P23="","",P23)</f>
        <v/>
      </c>
      <c r="E22" s="199"/>
      <c r="F22" s="200" t="s">
        <v>5</v>
      </c>
      <c r="G22" s="201"/>
      <c r="H22" s="202" t="str">
        <f>IF(P24="","",P24)</f>
        <v/>
      </c>
      <c r="I22" s="181"/>
      <c r="J22" s="181" t="str">
        <f>IF(E22&gt;G22,D22,IF(G22&gt;E22,H22,""))</f>
        <v/>
      </c>
      <c r="K22" s="181" t="str">
        <f>IF(E22&lt;G22,D22,IF(G22&lt;E22,H22,""))</f>
        <v/>
      </c>
      <c r="L22" s="181" t="str">
        <f>IF(AND(E22&lt;&gt;"",G22&lt;&gt;"",E22=G22),D22,"")</f>
        <v/>
      </c>
      <c r="M22" s="181" t="str">
        <f>IF(AND(E22&lt;&gt;"",G22&lt;&gt;"",E22=G22),H22,"")</f>
        <v/>
      </c>
      <c r="N22" s="10"/>
      <c r="O22" s="203" t="s">
        <v>19</v>
      </c>
      <c r="P22" s="191" t="s">
        <v>41</v>
      </c>
      <c r="Q22" s="192" t="s">
        <v>1</v>
      </c>
      <c r="R22" s="192" t="s">
        <v>2</v>
      </c>
      <c r="S22" s="192" t="s">
        <v>3</v>
      </c>
      <c r="T22" s="192" t="s">
        <v>4</v>
      </c>
      <c r="U22" s="5"/>
      <c r="V22" s="288" t="s">
        <v>15</v>
      </c>
      <c r="W22" s="192" t="s">
        <v>8</v>
      </c>
      <c r="X22" s="204" t="str">
        <f>IF(COUNTIF(O23:O27,1)=0,"",VLOOKUP(1,O23:Q27,2,FALSE))</f>
        <v/>
      </c>
      <c r="Y22" s="205" t="str">
        <f>IF(COUNTIF(O23:O27,1)=0,"",VLOOKUP(1,O23:Q27,3,FALSE))</f>
        <v/>
      </c>
    </row>
    <row r="23" spans="1:25" ht="20.25" hidden="1" customHeight="1" thickBot="1">
      <c r="A23" s="195"/>
      <c r="B23" s="196"/>
      <c r="C23" s="197"/>
      <c r="D23" s="198" t="str">
        <f>IF(O28=2,P24,IF(O28=3,P23,IF(O28=4,P25,IF(O28=5,P25,""))))</f>
        <v/>
      </c>
      <c r="E23" s="199"/>
      <c r="F23" s="200" t="s">
        <v>5</v>
      </c>
      <c r="G23" s="201"/>
      <c r="H23" s="202" t="str">
        <f>IF(O28=2,P23,IF(O28=3,P25,IF(O28=4,P26,IF(O28=5,P27,""))))</f>
        <v/>
      </c>
      <c r="I23" s="20"/>
      <c r="J23" s="181" t="str">
        <f t="shared" ref="J23:J31" si="4">IF(E23&gt;G23,D23,IF(G23&gt;E23,H23,""))</f>
        <v/>
      </c>
      <c r="K23" s="181" t="str">
        <f t="shared" ref="K23:K31" si="5">IF(E23&lt;G23,D23,IF(G23&lt;E23,H23,""))</f>
        <v/>
      </c>
      <c r="L23" s="181" t="str">
        <f t="shared" ref="L23:L31" si="6">IF(AND(E23&lt;&gt;"",G23&lt;&gt;"",E23=G23),D23,"")</f>
        <v/>
      </c>
      <c r="M23" s="181" t="str">
        <f t="shared" ref="M23:M31" si="7">IF(AND(E23&lt;&gt;"",G23&lt;&gt;"",E23=G23),H23,"")</f>
        <v/>
      </c>
      <c r="N23" s="289" t="s">
        <v>6</v>
      </c>
      <c r="O23" s="206"/>
      <c r="P23" s="207"/>
      <c r="Q23" s="208" t="str">
        <f>IF(P23="","",3*COUNTIF(J22:J31,P23)+2*COUNTIF(L22:L31,P23)+2*COUNTIF(M22:M31,P23)+COUNTIF(K22:K31,P23))</f>
        <v/>
      </c>
      <c r="R23" s="205" t="str">
        <f>IF(P23="","",S23-T23)</f>
        <v/>
      </c>
      <c r="S23" s="205" t="str">
        <f>IF(P23="","",SUMIF(D22:D31,P23,E22:E31)+SUMIF(H22:H31,P23,G22:G31))</f>
        <v/>
      </c>
      <c r="T23" s="205" t="str">
        <f>IF(P23="","",SUMIF(D22:D31,P23,G22:G31)+SUMIF(H22:H31,P23,E22:E31))</f>
        <v/>
      </c>
      <c r="U23" s="5"/>
      <c r="V23" s="288"/>
      <c r="W23" s="192" t="s">
        <v>9</v>
      </c>
      <c r="X23" s="204" t="str">
        <f>IF(COUNTIF(O23:O27,2)=0,"",VLOOKUP(2,O23:Q27,2,FALSE))</f>
        <v/>
      </c>
      <c r="Y23" s="205" t="str">
        <f>IF(COUNTIF(O23:O27,2)=0,"",VLOOKUP(2,O23:Q27,3,FALSE))</f>
        <v/>
      </c>
    </row>
    <row r="24" spans="1:25" ht="20.25" hidden="1" customHeight="1">
      <c r="A24" s="195"/>
      <c r="B24" s="196"/>
      <c r="C24" s="197"/>
      <c r="D24" s="198" t="str">
        <f>IF(O28=3,P24,IF(O28=4,P23,IF(O28=5,P23,"")))</f>
        <v/>
      </c>
      <c r="E24" s="199"/>
      <c r="F24" s="200" t="s">
        <v>5</v>
      </c>
      <c r="G24" s="201"/>
      <c r="H24" s="202" t="str">
        <f>IF(O28=3,P25,IF(O28=4,P25,IF(O28=5,P25,"")))</f>
        <v/>
      </c>
      <c r="I24" s="181"/>
      <c r="J24" s="181" t="str">
        <f t="shared" si="4"/>
        <v/>
      </c>
      <c r="K24" s="181" t="str">
        <f t="shared" si="5"/>
        <v/>
      </c>
      <c r="L24" s="181" t="str">
        <f t="shared" si="6"/>
        <v/>
      </c>
      <c r="M24" s="181" t="str">
        <f t="shared" si="7"/>
        <v/>
      </c>
      <c r="N24" s="289"/>
      <c r="O24" s="206"/>
      <c r="P24" s="207"/>
      <c r="Q24" s="208" t="str">
        <f>IF(P24="","",3*COUNTIF(J22:J31,P24)+2*COUNTIF(L22:L31,P24)+2*COUNTIF(M22:M31,P24)+COUNTIF(K22:K31,P24))</f>
        <v/>
      </c>
      <c r="R24" s="205" t="str">
        <f>IF(P24="","",S24-T24)</f>
        <v/>
      </c>
      <c r="S24" s="205" t="str">
        <f>IF(P24="","",SUMIF(D22:D31,P24,E22:E31)+SUMIF(H22:H31,P24,G22:G31))</f>
        <v/>
      </c>
      <c r="T24" s="205" t="str">
        <f>IF(P24="","",SUMIF(D22:D31,P24,G22:G31)+SUMIF(H22:H31,P24,E22:E31))</f>
        <v/>
      </c>
      <c r="U24" s="5"/>
      <c r="V24" s="288"/>
      <c r="W24" s="192" t="s">
        <v>10</v>
      </c>
      <c r="X24" s="204" t="str">
        <f>IF(COUNTIF(O23:O27,3)=0,"",VLOOKUP(3,O23:Q27,2,FALSE))</f>
        <v/>
      </c>
      <c r="Y24" s="205" t="str">
        <f>IF(COUNTIF(O23:O27,3)=0,"",VLOOKUP(3,O23:Q27,3,FALSE))</f>
        <v/>
      </c>
    </row>
    <row r="25" spans="1:25" ht="20.25" hidden="1" customHeight="1" thickBot="1">
      <c r="A25" s="195"/>
      <c r="B25" s="196"/>
      <c r="C25" s="197"/>
      <c r="D25" s="198" t="str">
        <f>IF(O28=3,"",IF(O28=4,P26,IF(O28=5,P27,"")))</f>
        <v/>
      </c>
      <c r="E25" s="199"/>
      <c r="F25" s="200" t="s">
        <v>5</v>
      </c>
      <c r="G25" s="201"/>
      <c r="H25" s="202" t="str">
        <f>IF(O28=3,"",IF(O28=4,P24,IF(O28=5,P26,"")))</f>
        <v/>
      </c>
      <c r="I25" s="181"/>
      <c r="J25" s="181" t="str">
        <f t="shared" si="4"/>
        <v/>
      </c>
      <c r="K25" s="181" t="str">
        <f t="shared" si="5"/>
        <v/>
      </c>
      <c r="L25" s="181" t="str">
        <f t="shared" si="6"/>
        <v/>
      </c>
      <c r="M25" s="181" t="str">
        <f t="shared" si="7"/>
        <v/>
      </c>
      <c r="N25" s="289"/>
      <c r="O25" s="206"/>
      <c r="P25" s="207"/>
      <c r="Q25" s="208" t="str">
        <f>IF(P25="","",3*COUNTIF(J22:J31,P25)+2*COUNTIF(L22:L31,P25)+2*COUNTIF(M22:M31,P25)+COUNTIF(K22:K31,P25))</f>
        <v/>
      </c>
      <c r="R25" s="205" t="str">
        <f>IF(P25="","",S25-T25)</f>
        <v/>
      </c>
      <c r="S25" s="205" t="str">
        <f>IF(P25="","",SUMIF(D22:D31,P25,E22:E31)+SUMIF(H22:H31,P25,G22:G31))</f>
        <v/>
      </c>
      <c r="T25" s="205" t="str">
        <f>IF(P25="","",SUMIF(D22:D31,P25,G22:G31)+SUMIF(H22:H31,P25,E22:E31))</f>
        <v/>
      </c>
      <c r="U25" s="5"/>
      <c r="V25" s="288"/>
      <c r="W25" s="192" t="s">
        <v>11</v>
      </c>
      <c r="X25" s="204" t="str">
        <f>IF(COUNTIF(O23:O27,4)=0,"",VLOOKUP(4,O23:Q27,2,FALSE))</f>
        <v/>
      </c>
      <c r="Y25" s="205" t="str">
        <f>IF(COUNTIF(O23:O27,4)=0,"",VLOOKUP(4,O23:Q27,3,FALSE))</f>
        <v/>
      </c>
    </row>
    <row r="26" spans="1:25" ht="20.25" hidden="1" customHeight="1" thickBot="1">
      <c r="A26" s="195"/>
      <c r="B26" s="196"/>
      <c r="C26" s="197"/>
      <c r="D26" s="198" t="str">
        <f>IF(O28=3,"",IF(O28=4,P26,IF(O28=5,P26,"")))</f>
        <v/>
      </c>
      <c r="E26" s="199"/>
      <c r="F26" s="200" t="s">
        <v>5</v>
      </c>
      <c r="G26" s="201"/>
      <c r="H26" s="202" t="str">
        <f>IF(O28=3,"",IF(O28=4,P23,IF(O28=5,P23,"")))</f>
        <v/>
      </c>
      <c r="I26" s="181"/>
      <c r="J26" s="181" t="str">
        <f t="shared" si="4"/>
        <v/>
      </c>
      <c r="K26" s="181" t="str">
        <f t="shared" si="5"/>
        <v/>
      </c>
      <c r="L26" s="181" t="str">
        <f t="shared" si="6"/>
        <v/>
      </c>
      <c r="M26" s="181" t="str">
        <f t="shared" si="7"/>
        <v/>
      </c>
      <c r="N26" s="289"/>
      <c r="O26" s="206"/>
      <c r="P26" s="207"/>
      <c r="Q26" s="208" t="str">
        <f>IF(P26="","",3*COUNTIF(J22:J31,P26)+2*COUNTIF(L22:L31,P26)+2*COUNTIF(M22:M31,P26)+COUNTIF(K22:K31,P26))</f>
        <v/>
      </c>
      <c r="R26" s="205" t="str">
        <f>IF(P26="","",S26-T26)</f>
        <v/>
      </c>
      <c r="S26" s="205" t="str">
        <f>IF(P26="","",SUMIF(D22:D31,P26,E22:E31)+SUMIF(H22:H31,P26,G22:G31))</f>
        <v/>
      </c>
      <c r="T26" s="205" t="str">
        <f>IF(P26="","",SUMIF(D22:D31,P26,G22:G31)+SUMIF(H22:H31,P26,E22:E31))</f>
        <v/>
      </c>
      <c r="U26" s="5"/>
      <c r="V26" s="288"/>
      <c r="W26" s="192" t="s">
        <v>12</v>
      </c>
      <c r="X26" s="204" t="str">
        <f>IF(COUNTIF(O23:O27,5)=0,"",VLOOKUP(5,O23:Q27,2,FALSE))</f>
        <v/>
      </c>
      <c r="Y26" s="205" t="str">
        <f>IF(COUNTIF(O23:O27,5)=0,"",VLOOKUP(5,O23:Q27,3,FALSE))</f>
        <v/>
      </c>
    </row>
    <row r="27" spans="1:25" ht="20.25" hidden="1" customHeight="1" thickBot="1">
      <c r="A27" s="195"/>
      <c r="B27" s="196"/>
      <c r="C27" s="197"/>
      <c r="D27" s="198" t="str">
        <f>IF(O28=3,"",IF(O28=4,P25,IF(O28=5,P25,"")))</f>
        <v/>
      </c>
      <c r="E27" s="199"/>
      <c r="F27" s="200" t="s">
        <v>5</v>
      </c>
      <c r="G27" s="201"/>
      <c r="H27" s="202" t="str">
        <f>IF(O28=3,"",IF(O28=4,P24,IF(O28=5,P24,"")))</f>
        <v/>
      </c>
      <c r="I27" s="181"/>
      <c r="J27" s="181" t="str">
        <f t="shared" si="4"/>
        <v/>
      </c>
      <c r="K27" s="181" t="str">
        <f t="shared" si="5"/>
        <v/>
      </c>
      <c r="L27" s="181" t="str">
        <f t="shared" si="6"/>
        <v/>
      </c>
      <c r="M27" s="181" t="str">
        <f t="shared" si="7"/>
        <v/>
      </c>
      <c r="N27" s="289"/>
      <c r="O27" s="206"/>
      <c r="P27" s="207"/>
      <c r="Q27" s="208" t="str">
        <f>IF(P27="","",3*COUNTIF(J22:J31,P27)+2*COUNTIF(L22:L31,P27)+2*COUNTIF(M22:M31,P27)+COUNTIF(K22:K31,P27))</f>
        <v/>
      </c>
      <c r="R27" s="205" t="str">
        <f>IF(P27="","",S27-T27)</f>
        <v/>
      </c>
      <c r="S27" s="205" t="str">
        <f>IF(P27="","",SUMIF(D22:D31,P27,E22:E31)+SUMIF(H22:H31,P27,G22:G31))</f>
        <v/>
      </c>
      <c r="T27" s="205" t="str">
        <f>IF(P27="","",SUMIF(D22:D31,P27,G22:G31)+SUMIF(H22:H31,P27,E22:E31))</f>
        <v/>
      </c>
      <c r="U27" s="5"/>
      <c r="V27" s="5"/>
      <c r="W27" s="5"/>
      <c r="X27" s="5"/>
      <c r="Y27" s="5"/>
    </row>
    <row r="28" spans="1:25" ht="20.25" hidden="1" customHeight="1" thickBot="1">
      <c r="A28" s="195"/>
      <c r="B28" s="196"/>
      <c r="C28" s="197"/>
      <c r="D28" s="198" t="str">
        <f>IF(O28=3,"",IF(O28=4,"",IF(O28=5,P23,"")))</f>
        <v/>
      </c>
      <c r="E28" s="199"/>
      <c r="F28" s="200" t="s">
        <v>5</v>
      </c>
      <c r="G28" s="201"/>
      <c r="H28" s="202" t="str">
        <f>IF(O28=3,"",IF(O28=4,"",IF(O28=5,P27,"")))</f>
        <v/>
      </c>
      <c r="I28" s="181"/>
      <c r="J28" s="181" t="str">
        <f t="shared" si="4"/>
        <v/>
      </c>
      <c r="K28" s="181" t="str">
        <f t="shared" si="5"/>
        <v/>
      </c>
      <c r="L28" s="181" t="str">
        <f t="shared" si="6"/>
        <v/>
      </c>
      <c r="M28" s="181" t="str">
        <f t="shared" si="7"/>
        <v/>
      </c>
      <c r="N28" s="181"/>
      <c r="O28" s="54">
        <f>5-COUNTIF(P23:P27,"")</f>
        <v>0</v>
      </c>
      <c r="P28" s="191" t="s">
        <v>7</v>
      </c>
      <c r="Q28" s="204">
        <f>SUM(Q23:Q27)</f>
        <v>0</v>
      </c>
      <c r="R28" s="204">
        <f>SUM(R23:R27)</f>
        <v>0</v>
      </c>
      <c r="S28" s="204">
        <f>SUM(S23:S27)</f>
        <v>0</v>
      </c>
      <c r="T28" s="204">
        <f>SUM(T23:T27)</f>
        <v>0</v>
      </c>
      <c r="U28" s="5"/>
      <c r="V28" s="5"/>
      <c r="W28" s="5"/>
      <c r="X28" s="5"/>
      <c r="Y28" s="5"/>
    </row>
    <row r="29" spans="1:25" ht="20.25" hidden="1" customHeight="1" thickBot="1">
      <c r="A29" s="195"/>
      <c r="B29" s="196"/>
      <c r="C29" s="197"/>
      <c r="D29" s="198" t="str">
        <f>IF(O28=3,"",IF(O28=4,"",IF(O28=5,P24,"")))</f>
        <v/>
      </c>
      <c r="E29" s="199"/>
      <c r="F29" s="200" t="s">
        <v>5</v>
      </c>
      <c r="G29" s="201"/>
      <c r="H29" s="202" t="str">
        <f>IF(O28=3,"",IF(O28=4,"",IF(O28=5,P26,"")))</f>
        <v/>
      </c>
      <c r="I29" s="181"/>
      <c r="J29" s="181" t="str">
        <f t="shared" si="4"/>
        <v/>
      </c>
      <c r="K29" s="181" t="str">
        <f t="shared" si="5"/>
        <v/>
      </c>
      <c r="L29" s="181" t="str">
        <f t="shared" si="6"/>
        <v/>
      </c>
      <c r="M29" s="181" t="str">
        <f t="shared" si="7"/>
        <v/>
      </c>
      <c r="N29" s="5"/>
      <c r="O29" s="5"/>
      <c r="P29" s="5"/>
      <c r="Q29" s="5"/>
      <c r="R29" s="181"/>
      <c r="S29" s="181"/>
      <c r="T29" s="181"/>
      <c r="U29" s="5"/>
      <c r="V29" s="98"/>
      <c r="W29" s="5"/>
      <c r="X29" s="5"/>
      <c r="Y29" s="5"/>
    </row>
    <row r="30" spans="1:25" ht="20.25" hidden="1" customHeight="1">
      <c r="A30" s="195"/>
      <c r="B30" s="196"/>
      <c r="C30" s="197"/>
      <c r="D30" s="198" t="str">
        <f>IF(O28=3,"",IF(O28=4,"",IF(O28=5,P27,"")))</f>
        <v/>
      </c>
      <c r="E30" s="199"/>
      <c r="F30" s="200" t="s">
        <v>5</v>
      </c>
      <c r="G30" s="201"/>
      <c r="H30" s="202" t="str">
        <f>IF(O28=3,"",IF(O28=4,"",IF(O28=5,P24,"")))</f>
        <v/>
      </c>
      <c r="I30" s="5"/>
      <c r="J30" s="181" t="str">
        <f t="shared" si="4"/>
        <v/>
      </c>
      <c r="K30" s="181" t="str">
        <f t="shared" si="5"/>
        <v/>
      </c>
      <c r="L30" s="181" t="str">
        <f t="shared" si="6"/>
        <v/>
      </c>
      <c r="M30" s="181" t="str">
        <f t="shared" si="7"/>
        <v/>
      </c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0.25" hidden="1" customHeight="1" thickBot="1">
      <c r="A31" s="195"/>
      <c r="B31" s="196"/>
      <c r="C31" s="197"/>
      <c r="D31" s="198" t="str">
        <f>IF(O28=3,"",IF(O28=4,"",IF(O28=5,P26,"")))</f>
        <v/>
      </c>
      <c r="E31" s="199"/>
      <c r="F31" s="200" t="s">
        <v>5</v>
      </c>
      <c r="G31" s="201"/>
      <c r="H31" s="202" t="str">
        <f>IF(O28=3,"",IF(O28=4,"",IF(O28=5,P25,"")))</f>
        <v/>
      </c>
      <c r="I31" s="5"/>
      <c r="J31" s="181" t="str">
        <f t="shared" si="4"/>
        <v/>
      </c>
      <c r="K31" s="181" t="str">
        <f t="shared" si="5"/>
        <v/>
      </c>
      <c r="L31" s="181" t="str">
        <f t="shared" si="6"/>
        <v/>
      </c>
      <c r="M31" s="181" t="str">
        <f t="shared" si="7"/>
        <v/>
      </c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3" customFormat="1" ht="19.5" hidden="1" customHeight="1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8"/>
      <c r="S32" s="188"/>
      <c r="T32" s="188"/>
      <c r="U32" s="5"/>
      <c r="V32" s="5"/>
      <c r="W32" s="5"/>
      <c r="X32" s="5"/>
      <c r="Y32" s="5"/>
    </row>
    <row r="33" spans="1:25" s="3" customFormat="1" ht="20.25" hidden="1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</row>
    <row r="34" spans="1:25" s="3" customFormat="1" ht="20.25" hidden="1" customHeight="1" thickBot="1">
      <c r="A34" s="290" t="s">
        <v>64</v>
      </c>
      <c r="B34" s="290"/>
      <c r="C34" s="290"/>
      <c r="D34" s="290"/>
      <c r="E34" s="290"/>
      <c r="F34" s="290"/>
      <c r="G34" s="290"/>
      <c r="H34" s="290"/>
      <c r="I34" s="209"/>
      <c r="J34" s="181" t="s">
        <v>17</v>
      </c>
      <c r="K34" s="181" t="s">
        <v>58</v>
      </c>
      <c r="L34" s="209"/>
      <c r="M34" s="209"/>
      <c r="N34" s="209"/>
      <c r="O34" s="5"/>
      <c r="P34" s="209"/>
      <c r="Q34" s="209"/>
      <c r="R34" s="209"/>
      <c r="S34" s="209"/>
      <c r="T34" s="209"/>
      <c r="U34" s="209"/>
      <c r="V34" s="209"/>
      <c r="W34" s="209"/>
      <c r="X34" s="209"/>
      <c r="Y34" s="209"/>
    </row>
    <row r="35" spans="1:25" s="3" customFormat="1" ht="20.25" hidden="1" customHeight="1" thickBot="1">
      <c r="A35" s="210"/>
      <c r="B35" s="211"/>
      <c r="C35" s="210"/>
      <c r="D35" s="212" t="str">
        <f>IF(X8="","1º Grupo 1",X8)</f>
        <v>Sec. Gafanha da Nazaré</v>
      </c>
      <c r="E35" s="213"/>
      <c r="F35" s="200" t="s">
        <v>5</v>
      </c>
      <c r="G35" s="213"/>
      <c r="H35" s="212" t="str">
        <f>IF(X23="","2º Grupo 2",X23)</f>
        <v>2º Grupo 2</v>
      </c>
      <c r="I35" s="209"/>
      <c r="J35" s="181" t="str">
        <f>IF(E35&gt;G35,D35,IF(G35&gt;E35,H35,""))</f>
        <v/>
      </c>
      <c r="K35" s="181" t="str">
        <f>IF(E35&lt;G35,D35,IF(G35&lt;E35,H35,""))</f>
        <v/>
      </c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193" t="s">
        <v>66</v>
      </c>
      <c r="Y35" s="209"/>
    </row>
    <row r="36" spans="1:25" s="3" customFormat="1" ht="20.25" hidden="1" customHeight="1">
      <c r="A36" s="210"/>
      <c r="B36" s="211"/>
      <c r="C36" s="210"/>
      <c r="D36" s="212" t="str">
        <f>IF(X22="","1º Grupo 2",X22)</f>
        <v>1º Grupo 2</v>
      </c>
      <c r="E36" s="213"/>
      <c r="F36" s="200" t="s">
        <v>5</v>
      </c>
      <c r="G36" s="213"/>
      <c r="H36" s="212" t="str">
        <f>IF(X9="","2º Grupo 1",X9)</f>
        <v>Col. Calvão</v>
      </c>
      <c r="I36" s="209"/>
      <c r="J36" s="181" t="str">
        <f>IF(E36&gt;G36,D36,IF(G36&gt;E36,H36,""))</f>
        <v/>
      </c>
      <c r="K36" s="181" t="str">
        <f>IF(E36&lt;G36,D36,IF(G36&lt;E36,H36,""))</f>
        <v/>
      </c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14" t="s">
        <v>8</v>
      </c>
      <c r="X36" s="215" t="str">
        <f>IF(J45="","",J45)</f>
        <v/>
      </c>
      <c r="Y36" s="209"/>
    </row>
    <row r="37" spans="1:25" s="3" customFormat="1" ht="20.25" hidden="1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181"/>
      <c r="K37" s="181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14" t="s">
        <v>9</v>
      </c>
      <c r="X37" s="215" t="str">
        <f>IF(K45="","",K45)</f>
        <v/>
      </c>
      <c r="Y37" s="209"/>
    </row>
    <row r="38" spans="1:25" s="3" customFormat="1" ht="20.25" hidden="1" customHeight="1">
      <c r="A38" s="290" t="s">
        <v>68</v>
      </c>
      <c r="B38" s="290"/>
      <c r="C38" s="290"/>
      <c r="D38" s="290"/>
      <c r="E38" s="290"/>
      <c r="F38" s="290"/>
      <c r="G38" s="290"/>
      <c r="H38" s="290"/>
      <c r="I38" s="209"/>
      <c r="J38" s="181"/>
      <c r="K38" s="181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14" t="s">
        <v>10</v>
      </c>
      <c r="X38" s="215" t="str">
        <f>IF(J42="","",J42)</f>
        <v/>
      </c>
      <c r="Y38" s="209"/>
    </row>
    <row r="39" spans="1:25" s="3" customFormat="1" ht="20.25" hidden="1" customHeight="1">
      <c r="A39" s="210"/>
      <c r="B39" s="211"/>
      <c r="C39" s="210"/>
      <c r="D39" s="212" t="str">
        <f>IF(X10="","3º Grupo 1",X10)</f>
        <v>AE Vagos</v>
      </c>
      <c r="E39" s="213"/>
      <c r="F39" s="200" t="s">
        <v>5</v>
      </c>
      <c r="G39" s="213"/>
      <c r="H39" s="212" t="str">
        <f>IF(X24="","3º Grupo 2",X24)</f>
        <v>3º Grupo 2</v>
      </c>
      <c r="I39" s="209"/>
      <c r="J39" s="181" t="str">
        <f>IF(E39&gt;G39,D39,IF(G39&gt;E39,H39,""))</f>
        <v/>
      </c>
      <c r="K39" s="181" t="str">
        <f t="shared" ref="K39" si="8">IF(E39&lt;G39,D39,IF(G39&lt;E39,H39,""))</f>
        <v/>
      </c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14" t="s">
        <v>11</v>
      </c>
      <c r="X39" s="215" t="str">
        <f>IF(K42="","",K42)</f>
        <v/>
      </c>
      <c r="Y39" s="209"/>
    </row>
    <row r="40" spans="1:25" s="3" customFormat="1" ht="20.25" hidden="1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181"/>
      <c r="K40" s="181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14" t="s">
        <v>12</v>
      </c>
      <c r="X40" s="215" t="str">
        <f>IF(J39="","",J39)</f>
        <v/>
      </c>
      <c r="Y40" s="209"/>
    </row>
    <row r="41" spans="1:25" s="3" customFormat="1" ht="20.25" hidden="1" customHeight="1" thickBot="1">
      <c r="A41" s="290" t="s">
        <v>65</v>
      </c>
      <c r="B41" s="290"/>
      <c r="C41" s="290"/>
      <c r="D41" s="290"/>
      <c r="E41" s="290"/>
      <c r="F41" s="290"/>
      <c r="G41" s="290"/>
      <c r="H41" s="290"/>
      <c r="I41" s="209"/>
      <c r="J41" s="181"/>
      <c r="K41" s="181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14" t="s">
        <v>67</v>
      </c>
      <c r="X41" s="215" t="str">
        <f>IF(K39="","",K39)</f>
        <v/>
      </c>
      <c r="Y41" s="209"/>
    </row>
    <row r="42" spans="1:25" s="3" customFormat="1" ht="20.25" hidden="1" customHeight="1">
      <c r="A42" s="210"/>
      <c r="B42" s="211"/>
      <c r="C42" s="210"/>
      <c r="D42" s="212" t="str">
        <f>IF(K35="","Vencido da 1ª 1/2 final",K35)</f>
        <v>Vencido da 1ª 1/2 final</v>
      </c>
      <c r="E42" s="213"/>
      <c r="F42" s="200" t="s">
        <v>5</v>
      </c>
      <c r="G42" s="213"/>
      <c r="H42" s="212" t="str">
        <f>IF(K36="","Vencido da 2ª 1/2 final",K36)</f>
        <v>Vencido da 2ª 1/2 final</v>
      </c>
      <c r="I42" s="209"/>
      <c r="J42" s="181" t="str">
        <f>IF(E42&gt;G42,D42,IF(G42&gt;E42,H42,""))</f>
        <v/>
      </c>
      <c r="K42" s="181" t="str">
        <f>IF(E42&lt;G42,D42,IF(G42&lt;E42,H42,""))</f>
        <v/>
      </c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</row>
    <row r="43" spans="1:25" s="3" customFormat="1" ht="20.25" hidden="1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181"/>
      <c r="K43" s="181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</row>
    <row r="44" spans="1:25" s="3" customFormat="1" ht="20.25" hidden="1" customHeight="1">
      <c r="A44" s="290" t="s">
        <v>62</v>
      </c>
      <c r="B44" s="290"/>
      <c r="C44" s="290"/>
      <c r="D44" s="290"/>
      <c r="E44" s="290"/>
      <c r="F44" s="290"/>
      <c r="G44" s="290"/>
      <c r="H44" s="290"/>
      <c r="I44" s="209"/>
      <c r="J44" s="181"/>
      <c r="K44" s="181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</row>
    <row r="45" spans="1:25" s="3" customFormat="1" ht="20.25" hidden="1" customHeight="1">
      <c r="A45" s="210"/>
      <c r="B45" s="211"/>
      <c r="C45" s="210"/>
      <c r="D45" s="212" t="str">
        <f>IF(J35="","Vencedor da 1ª 1/2 final",J35)</f>
        <v>Vencedor da 1ª 1/2 final</v>
      </c>
      <c r="E45" s="213"/>
      <c r="F45" s="200" t="s">
        <v>5</v>
      </c>
      <c r="G45" s="213"/>
      <c r="H45" s="212" t="str">
        <f>IF(J36="","Vencedor da 2ª 1/2 final",J36)</f>
        <v>Vencedor da 2ª 1/2 final</v>
      </c>
      <c r="I45" s="209"/>
      <c r="J45" s="181" t="str">
        <f t="shared" ref="J45" si="9">IF(E45&gt;G45,D45,IF(G45&gt;E45,H45,""))</f>
        <v/>
      </c>
      <c r="K45" s="181" t="str">
        <f t="shared" ref="K45" si="10">IF(E45&lt;G45,D45,IF(G45&lt;E45,H45,""))</f>
        <v/>
      </c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</row>
    <row r="46" spans="1:25" s="3" customFormat="1" ht="20.25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181"/>
      <c r="K46" s="181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91" t="s">
        <v>63</v>
      </c>
      <c r="Y46" s="291"/>
    </row>
    <row r="47" spans="1:25" s="3" customFormat="1" ht="19.5" hidden="1" customHeight="1"/>
    <row r="48" spans="1:25" s="3" customFormat="1" ht="19.5" hidden="1" customHeight="1"/>
    <row r="49" s="3" customFormat="1" ht="19.5" hidden="1" customHeight="1"/>
    <row r="50" s="3" customFormat="1" ht="19.5" hidden="1" customHeight="1"/>
    <row r="51" s="3" customFormat="1" ht="19.5" hidden="1" customHeight="1"/>
    <row r="52" s="3" customFormat="1" ht="19.5" hidden="1" customHeight="1"/>
    <row r="53" s="3" customFormat="1" ht="19.5" hidden="1" customHeight="1"/>
    <row r="54" s="3" customFormat="1" ht="19.5" hidden="1" customHeight="1"/>
    <row r="55" s="3" customFormat="1" ht="19.5" hidden="1" customHeight="1"/>
    <row r="56" s="3" customFormat="1" ht="19.5" hidden="1" customHeight="1"/>
    <row r="57" s="3" customFormat="1" ht="19.5" hidden="1" customHeight="1"/>
    <row r="58" s="3" customFormat="1" ht="19.5" hidden="1" customHeight="1"/>
    <row r="59" s="3" customFormat="1" ht="19.5" hidden="1" customHeight="1"/>
    <row r="60" s="3" customFormat="1" ht="19.5" hidden="1" customHeight="1"/>
    <row r="61" s="3" customFormat="1" ht="19.5" hidden="1" customHeight="1"/>
    <row r="62" ht="16.5" hidden="1"/>
    <row r="63" ht="16.5" hidden="1"/>
    <row r="64" ht="16.5" hidden="1"/>
    <row r="65" ht="16.5" hidden="1"/>
    <row r="66" ht="16.5" hidden="1"/>
    <row r="67" ht="16.5" hidden="1"/>
    <row r="68" ht="16.5" hidden="1"/>
    <row r="69" ht="16.5" hidden="1"/>
    <row r="70" ht="16.5" hidden="1"/>
    <row r="71" ht="16.5" hidden="1"/>
    <row r="72" ht="16.5" hidden="1"/>
    <row r="73" ht="16.5" hidden="1"/>
    <row r="74" ht="16.5" hidden="1"/>
    <row r="75" s="3" customFormat="1" ht="1.5" hidden="1" customHeight="1"/>
    <row r="76" s="3" customFormat="1" ht="16.5" hidden="1"/>
    <row r="77" s="3" customFormat="1" ht="16.5" hidden="1"/>
    <row r="78" ht="16.5" hidden="1"/>
    <row r="79" ht="16.5" hidden="1"/>
    <row r="80" ht="16.5" hidden="1"/>
    <row r="81" ht="16.5" hidden="1"/>
    <row r="82" ht="16.5" hidden="1"/>
  </sheetData>
  <sheetProtection algorithmName="SHA-512" hashValue="mpmJO8f0NHBDJ5kOCka5izGsMGyCJenZQlESHmyaqbcAI++SxZlC9pluFHFuc1066mrwLMgG61s/ZRFcmD3InA==" saltValue="HTi32ECLWpADJFH3rmrIIA==" spinCount="100000" sheet="1" objects="1" scenarios="1"/>
  <mergeCells count="14">
    <mergeCell ref="A44:H44"/>
    <mergeCell ref="X46:Y46"/>
    <mergeCell ref="D21:H21"/>
    <mergeCell ref="V22:V26"/>
    <mergeCell ref="N23:N27"/>
    <mergeCell ref="A34:H34"/>
    <mergeCell ref="A38:H38"/>
    <mergeCell ref="A41:H41"/>
    <mergeCell ref="A20:H20"/>
    <mergeCell ref="A1:Y4"/>
    <mergeCell ref="A6:H6"/>
    <mergeCell ref="D7:H7"/>
    <mergeCell ref="V8:V12"/>
    <mergeCell ref="N9:N13"/>
  </mergeCells>
  <dataValidations count="1">
    <dataValidation type="whole" allowBlank="1" showInputMessage="1" showErrorMessage="1" error="Para 1º colocar 1, para 2º colocar 2" sqref="O9:O13 O23:O27">
      <formula1>1</formula1>
      <formula2>5</formula2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80" orientation="landscape" r:id="rId1"/>
  <rowBreaks count="1" manualBreakCount="1">
    <brk id="32" max="2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AS83"/>
  <sheetViews>
    <sheetView showRowColHeaders="0" topLeftCell="A4" zoomScaleNormal="100" zoomScaleSheetLayoutView="100" workbookViewId="0">
      <selection activeCell="E11" sqref="E11"/>
    </sheetView>
  </sheetViews>
  <sheetFormatPr defaultColWidth="0" defaultRowHeight="16.5" customHeight="1" zeroHeight="1"/>
  <cols>
    <col min="1" max="3" width="7.85546875" style="4" customWidth="1"/>
    <col min="4" max="4" width="17.140625" style="4" customWidth="1"/>
    <col min="5" max="5" width="5" style="4" customWidth="1"/>
    <col min="6" max="6" width="2.7109375" style="4" customWidth="1"/>
    <col min="7" max="7" width="5" style="4" customWidth="1"/>
    <col min="8" max="8" width="17.140625" style="4" customWidth="1"/>
    <col min="9" max="9" width="9.140625" style="4" customWidth="1"/>
    <col min="10" max="13" width="9.140625" style="4" hidden="1" customWidth="1"/>
    <col min="14" max="14" width="3.7109375" style="4" customWidth="1"/>
    <col min="15" max="15" width="7.28515625" style="4" customWidth="1"/>
    <col min="16" max="16" width="20.85546875" style="4" customWidth="1"/>
    <col min="17" max="20" width="7" style="4" customWidth="1"/>
    <col min="21" max="21" width="9.140625" style="4" customWidth="1"/>
    <col min="22" max="22" width="4" style="4" customWidth="1"/>
    <col min="23" max="23" width="3.5703125" style="4" customWidth="1"/>
    <col min="24" max="24" width="22.85546875" style="4" customWidth="1"/>
    <col min="25" max="25" width="8.28515625" style="4" customWidth="1"/>
    <col min="26" max="26" width="0.28515625" style="4" customWidth="1"/>
    <col min="27" max="45" width="0" style="4" hidden="1" customWidth="1"/>
    <col min="46" max="16384" width="7.7109375" style="4" hidden="1"/>
  </cols>
  <sheetData>
    <row r="1" spans="1:25" ht="20.25" customHeight="1">
      <c r="A1" s="275" t="s">
        <v>70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20.25" customHeight="1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20.25" customHeight="1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25" ht="20.25" customHeight="1" thickBo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</row>
    <row r="5" spans="1:25" ht="20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0.25" customHeight="1" thickBot="1">
      <c r="A6" s="281" t="s">
        <v>13</v>
      </c>
      <c r="B6" s="282"/>
      <c r="C6" s="282"/>
      <c r="D6" s="282"/>
      <c r="E6" s="282"/>
      <c r="F6" s="282"/>
      <c r="G6" s="282"/>
      <c r="H6" s="282"/>
      <c r="I6" s="167"/>
      <c r="J6" s="167"/>
      <c r="K6" s="167"/>
      <c r="L6" s="167"/>
      <c r="M6" s="16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0.25" customHeight="1" thickBot="1">
      <c r="A7" s="166" t="s">
        <v>0</v>
      </c>
      <c r="B7" s="11" t="s">
        <v>18</v>
      </c>
      <c r="C7" s="12" t="s">
        <v>16</v>
      </c>
      <c r="D7" s="266" t="str">
        <f>P8</f>
        <v>Grupo 1</v>
      </c>
      <c r="E7" s="267"/>
      <c r="F7" s="267"/>
      <c r="G7" s="267"/>
      <c r="H7" s="268"/>
      <c r="I7" s="167"/>
      <c r="J7" s="167" t="s">
        <v>17</v>
      </c>
      <c r="K7" s="167" t="s">
        <v>58</v>
      </c>
      <c r="L7" s="167" t="s">
        <v>59</v>
      </c>
      <c r="M7" s="167" t="s">
        <v>59</v>
      </c>
      <c r="N7" s="167"/>
      <c r="O7" s="167"/>
      <c r="P7" s="167"/>
      <c r="Q7" s="167"/>
      <c r="R7" s="167"/>
      <c r="S7" s="167"/>
      <c r="T7" s="167"/>
      <c r="U7" s="5"/>
      <c r="V7" s="5"/>
      <c r="W7" s="5"/>
      <c r="X7" s="95" t="s">
        <v>14</v>
      </c>
      <c r="Y7" s="96" t="s">
        <v>1</v>
      </c>
    </row>
    <row r="8" spans="1:25" ht="20.25" customHeight="1" thickBot="1">
      <c r="A8" s="59">
        <v>1</v>
      </c>
      <c r="B8" s="156">
        <v>0.60416666666666663</v>
      </c>
      <c r="C8" s="55">
        <v>4</v>
      </c>
      <c r="D8" s="42" t="str">
        <f>IF(P9="","",P9)</f>
        <v>Col. Calvão</v>
      </c>
      <c r="E8" s="100">
        <v>20</v>
      </c>
      <c r="F8" s="13" t="s">
        <v>5</v>
      </c>
      <c r="G8" s="103">
        <v>0</v>
      </c>
      <c r="H8" s="45" t="str">
        <f>IF(P10="","",P10)</f>
        <v>Sec. Gafanha da Nazaré B</v>
      </c>
      <c r="I8" s="167"/>
      <c r="J8" s="167" t="str">
        <f>IF(E8&gt;G8,D8,IF(G8&gt;E8,H8,""))</f>
        <v>Col. Calvão</v>
      </c>
      <c r="K8" s="167" t="str">
        <f>IF(E8&lt;G8,D8,IF(G8&lt;E8,H8,""))</f>
        <v>Sec. Gafanha da Nazaré B</v>
      </c>
      <c r="L8" s="167" t="str">
        <f>IF(AND(E8&lt;&gt;"",G8&lt;&gt;"",E8=G8),D8,"")</f>
        <v/>
      </c>
      <c r="M8" s="167" t="str">
        <f>IF(AND(E8&lt;&gt;"",G8&lt;&gt;"",E8=G8),H8,"")</f>
        <v/>
      </c>
      <c r="N8" s="167"/>
      <c r="O8" s="40" t="s">
        <v>19</v>
      </c>
      <c r="P8" s="14" t="s">
        <v>40</v>
      </c>
      <c r="Q8" s="15" t="s">
        <v>1</v>
      </c>
      <c r="R8" s="15" t="s">
        <v>2</v>
      </c>
      <c r="S8" s="15" t="s">
        <v>3</v>
      </c>
      <c r="T8" s="15" t="s">
        <v>4</v>
      </c>
      <c r="U8" s="5"/>
      <c r="V8" s="269" t="s">
        <v>15</v>
      </c>
      <c r="W8" s="16" t="s">
        <v>8</v>
      </c>
      <c r="X8" s="17" t="str">
        <f>IF(COUNTIF(O9:O13,1)=0,"",VLOOKUP(1,O9:Q13,2,FALSE))</f>
        <v>Sec. Gafanha da Nazaré A</v>
      </c>
      <c r="Y8" s="18">
        <f>IF(COUNTIF(O9:O13,1)=0,"",VLOOKUP(1,O9:Q13,3,FALSE))</f>
        <v>8</v>
      </c>
    </row>
    <row r="9" spans="1:25" ht="20.25" customHeight="1" thickBot="1">
      <c r="A9" s="60">
        <v>2</v>
      </c>
      <c r="B9" s="157">
        <v>0.61249999999999993</v>
      </c>
      <c r="C9" s="56">
        <v>4</v>
      </c>
      <c r="D9" s="43" t="str">
        <f>IF(O14=2,P10,IF(O14=3,P9,IF(O14=4,P11,IF(O14=5,P11,""))))</f>
        <v>Sec. Gafanha da Nazaré A</v>
      </c>
      <c r="E9" s="101">
        <v>14</v>
      </c>
      <c r="F9" s="19" t="s">
        <v>5</v>
      </c>
      <c r="G9" s="104">
        <v>4</v>
      </c>
      <c r="H9" s="46" t="str">
        <f>IF(O14=2,P9,IF(O14=3,P11,IF(O14=4,P12,IF(O14=5,P13,""))))</f>
        <v>AE Vagos</v>
      </c>
      <c r="I9" s="20"/>
      <c r="J9" s="167" t="str">
        <f t="shared" ref="J9:J17" si="0">IF(E9&gt;G9,D9,IF(G9&gt;E9,H9,""))</f>
        <v>Sec. Gafanha da Nazaré A</v>
      </c>
      <c r="K9" s="167" t="str">
        <f t="shared" ref="K9:K17" si="1">IF(E9&lt;G9,D9,IF(G9&lt;E9,H9,""))</f>
        <v>AE Vagos</v>
      </c>
      <c r="L9" s="167" t="str">
        <f t="shared" ref="L9:L17" si="2">IF(AND(E9&lt;&gt;"",G9&lt;&gt;"",E9=G9),D9,"")</f>
        <v/>
      </c>
      <c r="M9" s="167" t="str">
        <f t="shared" ref="M9:M17" si="3">IF(AND(E9&lt;&gt;"",G9&lt;&gt;"",E9=G9),H9,"")</f>
        <v/>
      </c>
      <c r="N9" s="272" t="s">
        <v>6</v>
      </c>
      <c r="O9" s="106">
        <v>2</v>
      </c>
      <c r="P9" s="248" t="s">
        <v>78</v>
      </c>
      <c r="Q9" s="22">
        <f>IF(P9="","",3*COUNTIF(J8:J17,P9)+2*COUNTIF(L8:L17,P9)+2*COUNTIF(M8:M17,P9)+COUNTIF(K8:K17,P9))</f>
        <v>8</v>
      </c>
      <c r="R9" s="18">
        <f>IF(P9="","",S9-T9)</f>
        <v>22</v>
      </c>
      <c r="S9" s="18">
        <f>IF(P9="","",SUMIF(D8:D17,P9,E8:E17)+SUMIF(H8:H17,P9,G8:G17))</f>
        <v>37</v>
      </c>
      <c r="T9" s="18">
        <f>IF(P9="","",SUMIF(D8:D17,P9,G8:G17)+SUMIF(H8:H17,P9,E8:E17))</f>
        <v>15</v>
      </c>
      <c r="U9" s="5"/>
      <c r="V9" s="270"/>
      <c r="W9" s="23" t="s">
        <v>9</v>
      </c>
      <c r="X9" s="24" t="str">
        <f>IF(COUNTIF(O9:O13,2)=0,"",VLOOKUP(2,O9:Q13,2,FALSE))</f>
        <v>Col. Calvão</v>
      </c>
      <c r="Y9" s="25">
        <f>IF(COUNTIF(O9:O13,2)=0,"",VLOOKUP(2,O9:Q13,3,FALSE))</f>
        <v>8</v>
      </c>
    </row>
    <row r="10" spans="1:25" ht="20.25" customHeight="1">
      <c r="A10" s="61">
        <v>3</v>
      </c>
      <c r="B10" s="158">
        <v>0.62083333333333302</v>
      </c>
      <c r="C10" s="57">
        <v>4</v>
      </c>
      <c r="D10" s="44" t="str">
        <f>IF(O14=3,P10,IF(O14=4,P9,IF(O14=5,P9,"")))</f>
        <v>Col. Calvão</v>
      </c>
      <c r="E10" s="102">
        <v>11</v>
      </c>
      <c r="F10" s="26" t="s">
        <v>5</v>
      </c>
      <c r="G10" s="105">
        <v>11</v>
      </c>
      <c r="H10" s="47" t="str">
        <f>IF(O14=3,P11,IF(O14=4,P11,IF(O14=5,P11,"")))</f>
        <v>Sec. Gafanha da Nazaré A</v>
      </c>
      <c r="I10" s="167"/>
      <c r="J10" s="167" t="str">
        <f t="shared" si="0"/>
        <v/>
      </c>
      <c r="K10" s="167" t="str">
        <f t="shared" si="1"/>
        <v/>
      </c>
      <c r="L10" s="167" t="str">
        <f t="shared" si="2"/>
        <v>Col. Calvão</v>
      </c>
      <c r="M10" s="167" t="str">
        <f t="shared" si="3"/>
        <v>Sec. Gafanha da Nazaré A</v>
      </c>
      <c r="N10" s="273"/>
      <c r="O10" s="107">
        <v>4</v>
      </c>
      <c r="P10" s="249" t="s">
        <v>93</v>
      </c>
      <c r="Q10" s="28">
        <f>IF(P10="","",3*COUNTIF(J8:J17,P10)+2*COUNTIF(L8:L17,P10)+2*COUNTIF(M8:M17,P10)+COUNTIF(K8:K17,P10))</f>
        <v>3</v>
      </c>
      <c r="R10" s="29">
        <f>IF(P10="","",S10-T10)</f>
        <v>-60</v>
      </c>
      <c r="S10" s="29">
        <f>IF(P10="","",SUMIF(D8:D17,P10,E8:E17)+SUMIF(H8:H17,P10,G8:G17))</f>
        <v>0</v>
      </c>
      <c r="T10" s="29">
        <f>IF(P10="","",SUMIF(D8:D17,P10,G8:G17)+SUMIF(H8:H17,P10,E8:E17))</f>
        <v>60</v>
      </c>
      <c r="U10" s="5"/>
      <c r="V10" s="270"/>
      <c r="W10" s="23" t="s">
        <v>10</v>
      </c>
      <c r="X10" s="24" t="str">
        <f>IF(COUNTIF(O9:O13,3)=0,"",VLOOKUP(3,O9:Q13,2,FALSE))</f>
        <v>AE Vagos</v>
      </c>
      <c r="Y10" s="25">
        <f>IF(COUNTIF(O9:O13,3)=0,"",VLOOKUP(3,O9:Q13,3,FALSE))</f>
        <v>5</v>
      </c>
    </row>
    <row r="11" spans="1:25" ht="20.25" customHeight="1" thickBot="1">
      <c r="A11" s="60">
        <v>4</v>
      </c>
      <c r="B11" s="157">
        <v>0.62916666666666698</v>
      </c>
      <c r="C11" s="56">
        <v>4</v>
      </c>
      <c r="D11" s="43" t="str">
        <f>IF(O14=3,"",IF(O14=4,P12,IF(O14=5,P13,"")))</f>
        <v>AE Vagos</v>
      </c>
      <c r="E11" s="101">
        <v>20</v>
      </c>
      <c r="F11" s="19" t="s">
        <v>5</v>
      </c>
      <c r="G11" s="104">
        <v>0</v>
      </c>
      <c r="H11" s="46" t="str">
        <f>IF(O14=3,"",IF(O14=4,P10,IF(O14=5,P12,"")))</f>
        <v>Sec. Gafanha da Nazaré B</v>
      </c>
      <c r="I11" s="167"/>
      <c r="J11" s="167" t="str">
        <f t="shared" si="0"/>
        <v>AE Vagos</v>
      </c>
      <c r="K11" s="167" t="str">
        <f t="shared" si="1"/>
        <v>Sec. Gafanha da Nazaré B</v>
      </c>
      <c r="L11" s="167" t="str">
        <f t="shared" si="2"/>
        <v/>
      </c>
      <c r="M11" s="167" t="str">
        <f t="shared" si="3"/>
        <v/>
      </c>
      <c r="N11" s="273"/>
      <c r="O11" s="107">
        <v>1</v>
      </c>
      <c r="P11" s="250" t="s">
        <v>94</v>
      </c>
      <c r="Q11" s="28">
        <f>IF(P11="","",3*COUNTIF(J8:J17,P11)+2*COUNTIF(L8:L17,P11)+2*COUNTIF(M8:M17,P11)+COUNTIF(K8:K17,P11))</f>
        <v>8</v>
      </c>
      <c r="R11" s="29">
        <f>IF(P11="","",S11-T11)</f>
        <v>30</v>
      </c>
      <c r="S11" s="25">
        <f>IF(P11="","",SUMIF(D8:D17,P11,E8:E17)+SUMIF(H8:H17,P11,G8:G17))</f>
        <v>45</v>
      </c>
      <c r="T11" s="25">
        <f>IF(P11="","",SUMIF(D8:D17,P11,G8:G17)+SUMIF(H8:H17,P11,E8:E17))</f>
        <v>15</v>
      </c>
      <c r="U11" s="5"/>
      <c r="V11" s="270"/>
      <c r="W11" s="23" t="s">
        <v>11</v>
      </c>
      <c r="X11" s="24" t="str">
        <f>IF(COUNTIF(O9:O13,4)=0,"",VLOOKUP(4,O9:Q13,2,FALSE))</f>
        <v>Sec. Gafanha da Nazaré B</v>
      </c>
      <c r="Y11" s="25">
        <f>IF(COUNTIF(O9:O13,4)=0,"",VLOOKUP(4,O9:Q13,3,FALSE))</f>
        <v>3</v>
      </c>
    </row>
    <row r="12" spans="1:25" ht="20.25" customHeight="1" thickBot="1">
      <c r="A12" s="61">
        <v>5</v>
      </c>
      <c r="B12" s="158">
        <v>0.63749999999999996</v>
      </c>
      <c r="C12" s="57">
        <v>4</v>
      </c>
      <c r="D12" s="44" t="str">
        <f>IF(O14=3,"",IF(O14=4,P12,IF(O14=5,P12,"")))</f>
        <v>AE Vagos</v>
      </c>
      <c r="E12" s="102">
        <v>4</v>
      </c>
      <c r="F12" s="26" t="s">
        <v>5</v>
      </c>
      <c r="G12" s="105">
        <v>6</v>
      </c>
      <c r="H12" s="47" t="str">
        <f>IF(O14=3,"",IF(O14=4,P9,IF(O14=5,P9,"")))</f>
        <v>Col. Calvão</v>
      </c>
      <c r="I12" s="167"/>
      <c r="J12" s="167" t="str">
        <f t="shared" si="0"/>
        <v>Col. Calvão</v>
      </c>
      <c r="K12" s="167" t="str">
        <f t="shared" si="1"/>
        <v>AE Vagos</v>
      </c>
      <c r="L12" s="167" t="str">
        <f t="shared" si="2"/>
        <v/>
      </c>
      <c r="M12" s="167" t="str">
        <f t="shared" si="3"/>
        <v/>
      </c>
      <c r="N12" s="273"/>
      <c r="O12" s="107">
        <v>3</v>
      </c>
      <c r="P12" s="251" t="s">
        <v>80</v>
      </c>
      <c r="Q12" s="28">
        <f>IF(P12="","",3*COUNTIF(J8:J17,P12)+2*COUNTIF(L8:L17,P12)+2*COUNTIF(M8:M17,P12)+COUNTIF(K8:K17,P12))</f>
        <v>5</v>
      </c>
      <c r="R12" s="29">
        <f>IF(P12="","",S12-T12)</f>
        <v>8</v>
      </c>
      <c r="S12" s="25">
        <f>IF(P12="","",SUMIF(D8:D17,P12,E8:E17)+SUMIF(H8:H17,P12,G8:G17))</f>
        <v>28</v>
      </c>
      <c r="T12" s="25">
        <f>IF(P12="","",SUMIF(D8:D17,P12,G8:G17)+SUMIF(H8:H17,P12,E8:E17))</f>
        <v>20</v>
      </c>
      <c r="U12" s="5"/>
      <c r="V12" s="271"/>
      <c r="W12" s="32" t="s">
        <v>12</v>
      </c>
      <c r="X12" s="33" t="str">
        <f>IF(COUNTIF(O9:O13,5)=0,"",VLOOKUP(5,O9:Q13,2,FALSE))</f>
        <v/>
      </c>
      <c r="Y12" s="34" t="str">
        <f>IF(COUNTIF(O9:O13,5)=0,"",VLOOKUP(5,O9:Q13,3,FALSE))</f>
        <v/>
      </c>
    </row>
    <row r="13" spans="1:25" ht="20.25" customHeight="1" thickBot="1">
      <c r="A13" s="60">
        <v>6</v>
      </c>
      <c r="B13" s="157">
        <v>0.64583333333333304</v>
      </c>
      <c r="C13" s="56">
        <v>4</v>
      </c>
      <c r="D13" s="43" t="str">
        <f>IF(O14=3,"",IF(O14=4,P11,IF(O14=5,P11,"")))</f>
        <v>Sec. Gafanha da Nazaré A</v>
      </c>
      <c r="E13" s="101">
        <v>20</v>
      </c>
      <c r="F13" s="19" t="s">
        <v>5</v>
      </c>
      <c r="G13" s="104">
        <v>0</v>
      </c>
      <c r="H13" s="46" t="str">
        <f>IF(O14=3,"",IF(O14=4,P10,IF(O14=5,P10,"")))</f>
        <v>Sec. Gafanha da Nazaré B</v>
      </c>
      <c r="I13" s="167"/>
      <c r="J13" s="167" t="str">
        <f t="shared" si="0"/>
        <v>Sec. Gafanha da Nazaré A</v>
      </c>
      <c r="K13" s="167" t="str">
        <f t="shared" si="1"/>
        <v>Sec. Gafanha da Nazaré B</v>
      </c>
      <c r="L13" s="167" t="str">
        <f t="shared" si="2"/>
        <v/>
      </c>
      <c r="M13" s="167" t="str">
        <f t="shared" si="3"/>
        <v/>
      </c>
      <c r="N13" s="274"/>
      <c r="O13" s="108"/>
      <c r="P13" s="252"/>
      <c r="Q13" s="28" t="str">
        <f>IF(P13="","",3*COUNTIF(J8:J17,P13)+2*COUNTIF(L8:L17,P13)+2*COUNTIF(M8:M17,P13)+COUNTIF(K8:K17,P13))</f>
        <v/>
      </c>
      <c r="R13" s="29" t="str">
        <f>IF(P13="","",S13-T13)</f>
        <v/>
      </c>
      <c r="S13" s="25" t="str">
        <f>IF(P13="","",SUMIF(D8:D17,P13,E8:E17)+SUMIF(H8:H17,P13,G8:G17))</f>
        <v/>
      </c>
      <c r="T13" s="25" t="str">
        <f>IF(P13="","",SUMIF(D8:D17,P13,G8:G17)+SUMIF(H8:H17,P13,E8:E17))</f>
        <v/>
      </c>
      <c r="U13" s="5"/>
      <c r="V13" s="5"/>
      <c r="W13" s="5"/>
      <c r="X13" s="5"/>
      <c r="Y13" s="5"/>
    </row>
    <row r="14" spans="1:25" ht="20.25" customHeight="1" thickBot="1">
      <c r="A14" s="61"/>
      <c r="B14" s="158"/>
      <c r="C14" s="57"/>
      <c r="D14" s="44" t="str">
        <f>IF(O14=3,"",IF(O14=4,"",IF(O14=5,P9,"")))</f>
        <v/>
      </c>
      <c r="E14" s="102"/>
      <c r="F14" s="26" t="s">
        <v>5</v>
      </c>
      <c r="G14" s="105"/>
      <c r="H14" s="47" t="str">
        <f>IF(O14=3,"",IF(O14=4,"",IF(O14=5,P13,"")))</f>
        <v/>
      </c>
      <c r="I14" s="167"/>
      <c r="J14" s="167" t="str">
        <f t="shared" si="0"/>
        <v/>
      </c>
      <c r="K14" s="167" t="str">
        <f t="shared" si="1"/>
        <v/>
      </c>
      <c r="L14" s="167" t="str">
        <f t="shared" si="2"/>
        <v/>
      </c>
      <c r="M14" s="167" t="str">
        <f t="shared" si="3"/>
        <v/>
      </c>
      <c r="N14" s="167"/>
      <c r="O14" s="54">
        <f>5-COUNTIF(P9:P13,"")</f>
        <v>4</v>
      </c>
      <c r="P14" s="11" t="s">
        <v>7</v>
      </c>
      <c r="Q14" s="36">
        <f>SUM(Q9:Q13)</f>
        <v>24</v>
      </c>
      <c r="R14" s="36">
        <f>SUM(R9:R13)</f>
        <v>0</v>
      </c>
      <c r="S14" s="36">
        <f>SUM(S9:S13)</f>
        <v>110</v>
      </c>
      <c r="T14" s="36">
        <f>SUM(T9:T13)</f>
        <v>110</v>
      </c>
      <c r="U14" s="5"/>
      <c r="V14" s="5"/>
      <c r="W14" s="5"/>
      <c r="X14" s="5"/>
      <c r="Y14" s="5"/>
    </row>
    <row r="15" spans="1:25" ht="20.25" customHeight="1" thickBot="1">
      <c r="A15" s="62"/>
      <c r="B15" s="159"/>
      <c r="C15" s="58"/>
      <c r="D15" s="43" t="str">
        <f>IF(O14=3,"",IF(O14=4,"",IF(O14=5,P10,"")))</f>
        <v/>
      </c>
      <c r="E15" s="101"/>
      <c r="F15" s="19" t="s">
        <v>5</v>
      </c>
      <c r="G15" s="104"/>
      <c r="H15" s="46" t="str">
        <f>IF(O14=3,"",IF(O14=4,"",IF(O14=5,P12,"")))</f>
        <v/>
      </c>
      <c r="I15" s="167"/>
      <c r="J15" s="167" t="str">
        <f t="shared" si="0"/>
        <v/>
      </c>
      <c r="K15" s="167" t="str">
        <f t="shared" si="1"/>
        <v/>
      </c>
      <c r="L15" s="167" t="str">
        <f t="shared" si="2"/>
        <v/>
      </c>
      <c r="M15" s="167" t="str">
        <f t="shared" si="3"/>
        <v/>
      </c>
      <c r="N15" s="5"/>
      <c r="O15" s="5"/>
      <c r="P15" s="5"/>
      <c r="Q15" s="5"/>
      <c r="R15" s="167"/>
      <c r="S15" s="167"/>
      <c r="T15" s="167"/>
      <c r="U15" s="5"/>
      <c r="V15" s="5"/>
      <c r="W15" s="5"/>
      <c r="X15" s="5"/>
      <c r="Y15" s="5"/>
    </row>
    <row r="16" spans="1:25" ht="20.25" customHeight="1">
      <c r="A16" s="61"/>
      <c r="B16" s="158"/>
      <c r="C16" s="57"/>
      <c r="D16" s="44" t="str">
        <f>IF(O14=3,"",IF(O14=4,"",IF(O14=5,P13,"")))</f>
        <v/>
      </c>
      <c r="E16" s="102"/>
      <c r="F16" s="26" t="s">
        <v>5</v>
      </c>
      <c r="G16" s="105"/>
      <c r="H16" s="47" t="str">
        <f>IF(O14=3,"",IF(O14=4,"",IF(O14=5,P10,"")))</f>
        <v/>
      </c>
      <c r="I16" s="5"/>
      <c r="J16" s="167" t="str">
        <f t="shared" si="0"/>
        <v/>
      </c>
      <c r="K16" s="167" t="str">
        <f t="shared" si="1"/>
        <v/>
      </c>
      <c r="L16" s="167" t="str">
        <f t="shared" si="2"/>
        <v/>
      </c>
      <c r="M16" s="167" t="str">
        <f t="shared" si="3"/>
        <v/>
      </c>
      <c r="N16" s="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20.25" customHeight="1" thickBot="1">
      <c r="A17" s="60"/>
      <c r="B17" s="157"/>
      <c r="C17" s="56"/>
      <c r="D17" s="43" t="str">
        <f>IF(O14=3,"",IF(O14=4,"",IF(O14=5,P12,"")))</f>
        <v/>
      </c>
      <c r="E17" s="101"/>
      <c r="F17" s="19" t="s">
        <v>5</v>
      </c>
      <c r="G17" s="104"/>
      <c r="H17" s="46" t="str">
        <f>IF(O14=3,"",IF(O14=4,"",IF(O14=5,P11,"")))</f>
        <v/>
      </c>
      <c r="I17" s="5"/>
      <c r="J17" s="167" t="str">
        <f t="shared" si="0"/>
        <v/>
      </c>
      <c r="K17" s="167" t="str">
        <f t="shared" si="1"/>
        <v/>
      </c>
      <c r="L17" s="167" t="str">
        <f t="shared" si="2"/>
        <v/>
      </c>
      <c r="M17" s="167" t="str">
        <f t="shared" si="3"/>
        <v/>
      </c>
      <c r="N17" s="5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0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88"/>
      <c r="S18" s="188"/>
      <c r="T18" s="188"/>
      <c r="U18" s="5"/>
      <c r="V18" s="5"/>
      <c r="W18" s="5"/>
      <c r="X18" s="5"/>
      <c r="Y18" s="5"/>
    </row>
    <row r="19" spans="1:25" ht="20.25" hidden="1" customHeight="1">
      <c r="A19" s="189"/>
      <c r="B19" s="189"/>
      <c r="C19" s="189"/>
      <c r="D19" s="189"/>
      <c r="E19" s="189"/>
      <c r="F19" s="189"/>
      <c r="G19" s="189"/>
      <c r="H19" s="189"/>
      <c r="I19" s="98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5"/>
      <c r="W19" s="5"/>
      <c r="X19" s="5"/>
      <c r="Y19" s="5"/>
    </row>
    <row r="20" spans="1:25" ht="20.25" hidden="1" customHeight="1" thickBot="1">
      <c r="A20" s="282" t="s">
        <v>13</v>
      </c>
      <c r="B20" s="282"/>
      <c r="C20" s="282"/>
      <c r="D20" s="282"/>
      <c r="E20" s="282"/>
      <c r="F20" s="282"/>
      <c r="G20" s="282"/>
      <c r="H20" s="282"/>
      <c r="I20" s="182"/>
      <c r="J20" s="182"/>
      <c r="K20" s="182"/>
      <c r="L20" s="182"/>
      <c r="M20" s="18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0.25" hidden="1" customHeight="1" thickBot="1">
      <c r="A21" s="220" t="s">
        <v>0</v>
      </c>
      <c r="B21" s="219" t="s">
        <v>18</v>
      </c>
      <c r="C21" s="218" t="s">
        <v>16</v>
      </c>
      <c r="D21" s="305" t="str">
        <f>P22</f>
        <v>Grupo 2</v>
      </c>
      <c r="E21" s="306"/>
      <c r="F21" s="306"/>
      <c r="G21" s="306"/>
      <c r="H21" s="307"/>
      <c r="I21" s="182"/>
      <c r="J21" s="182" t="s">
        <v>17</v>
      </c>
      <c r="K21" s="182" t="s">
        <v>58</v>
      </c>
      <c r="L21" s="182" t="s">
        <v>59</v>
      </c>
      <c r="M21" s="182" t="s">
        <v>59</v>
      </c>
      <c r="N21" s="182"/>
      <c r="O21" s="182"/>
      <c r="P21" s="182"/>
      <c r="Q21" s="182"/>
      <c r="R21" s="182"/>
      <c r="S21" s="182"/>
      <c r="T21" s="182"/>
      <c r="U21" s="5"/>
      <c r="V21" s="5"/>
      <c r="W21" s="5"/>
      <c r="X21" s="221" t="s">
        <v>14</v>
      </c>
      <c r="Y21" s="222" t="s">
        <v>1</v>
      </c>
    </row>
    <row r="22" spans="1:25" ht="20.25" hidden="1" customHeight="1" thickBot="1">
      <c r="A22" s="223"/>
      <c r="B22" s="224"/>
      <c r="C22" s="225"/>
      <c r="D22" s="226" t="str">
        <f>IF(P23="","",P23)</f>
        <v/>
      </c>
      <c r="E22" s="199"/>
      <c r="F22" s="227" t="s">
        <v>5</v>
      </c>
      <c r="G22" s="201"/>
      <c r="H22" s="228" t="str">
        <f>IF(P24="","",P24)</f>
        <v/>
      </c>
      <c r="I22" s="182"/>
      <c r="J22" s="182" t="str">
        <f>IF(E22&gt;G22,D22,IF(G22&gt;E22,H22,""))</f>
        <v/>
      </c>
      <c r="K22" s="182" t="str">
        <f>IF(E22&lt;G22,D22,IF(G22&lt;E22,H22,""))</f>
        <v/>
      </c>
      <c r="L22" s="182" t="str">
        <f>IF(AND(E22&lt;&gt;"",G22&lt;&gt;"",E22=G22),D22,"")</f>
        <v/>
      </c>
      <c r="M22" s="182" t="str">
        <f>IF(AND(E22&lt;&gt;"",G22&lt;&gt;"",E22=G22),H22,"")</f>
        <v/>
      </c>
      <c r="N22" s="10"/>
      <c r="O22" s="229" t="s">
        <v>19</v>
      </c>
      <c r="P22" s="230" t="s">
        <v>41</v>
      </c>
      <c r="Q22" s="231" t="s">
        <v>1</v>
      </c>
      <c r="R22" s="231" t="s">
        <v>2</v>
      </c>
      <c r="S22" s="231" t="s">
        <v>3</v>
      </c>
      <c r="T22" s="231" t="s">
        <v>4</v>
      </c>
      <c r="U22" s="5"/>
      <c r="V22" s="270" t="s">
        <v>15</v>
      </c>
      <c r="W22" s="231" t="s">
        <v>8</v>
      </c>
      <c r="X22" s="232" t="str">
        <f>IF(COUNTIF(O23:O27,1)=0,"",VLOOKUP(1,O23:Q27,2,FALSE))</f>
        <v/>
      </c>
      <c r="Y22" s="233" t="str">
        <f>IF(COUNTIF(O23:O27,1)=0,"",VLOOKUP(1,O23:Q27,3,FALSE))</f>
        <v/>
      </c>
    </row>
    <row r="23" spans="1:25" ht="20.25" hidden="1" customHeight="1" thickBot="1">
      <c r="A23" s="223"/>
      <c r="B23" s="224"/>
      <c r="C23" s="225"/>
      <c r="D23" s="226" t="str">
        <f>IF(O28=2,P24,IF(O28=3,P23,IF(O28=4,P25,IF(O28=5,P25,""))))</f>
        <v/>
      </c>
      <c r="E23" s="199"/>
      <c r="F23" s="227" t="s">
        <v>5</v>
      </c>
      <c r="G23" s="201"/>
      <c r="H23" s="228" t="str">
        <f>IF(O28=2,P23,IF(O28=3,P25,IF(O28=4,P26,IF(O28=5,P27,""))))</f>
        <v/>
      </c>
      <c r="I23" s="20"/>
      <c r="J23" s="182" t="str">
        <f t="shared" ref="J23:J31" si="4">IF(E23&gt;G23,D23,IF(G23&gt;E23,H23,""))</f>
        <v/>
      </c>
      <c r="K23" s="182" t="str">
        <f t="shared" ref="K23:K31" si="5">IF(E23&lt;G23,D23,IF(G23&lt;E23,H23,""))</f>
        <v/>
      </c>
      <c r="L23" s="182" t="str">
        <f t="shared" ref="L23:L31" si="6">IF(AND(E23&lt;&gt;"",G23&lt;&gt;"",E23=G23),D23,"")</f>
        <v/>
      </c>
      <c r="M23" s="182" t="str">
        <f t="shared" ref="M23:M31" si="7">IF(AND(E23&lt;&gt;"",G23&lt;&gt;"",E23=G23),H23,"")</f>
        <v/>
      </c>
      <c r="N23" s="273" t="s">
        <v>6</v>
      </c>
      <c r="O23" s="234"/>
      <c r="P23" s="235"/>
      <c r="Q23" s="236" t="str">
        <f>IF(P23="","",3*COUNTIF(J22:J31,P23)+2*COUNTIF(L22:L31,P23)+2*COUNTIF(M22:M31,P23)+COUNTIF(K22:K31,P23))</f>
        <v/>
      </c>
      <c r="R23" s="233" t="str">
        <f>IF(P23="","",S23-T23)</f>
        <v/>
      </c>
      <c r="S23" s="233" t="str">
        <f>IF(P23="","",SUMIF(D22:D31,P23,E22:E31)+SUMIF(H22:H31,P23,G22:G31))</f>
        <v/>
      </c>
      <c r="T23" s="233" t="str">
        <f>IF(P23="","",SUMIF(D22:D31,P23,G22:G31)+SUMIF(H22:H31,P23,E22:E31))</f>
        <v/>
      </c>
      <c r="U23" s="5"/>
      <c r="V23" s="270"/>
      <c r="W23" s="231" t="s">
        <v>9</v>
      </c>
      <c r="X23" s="232" t="str">
        <f>IF(COUNTIF(O23:O27,2)=0,"",VLOOKUP(2,O23:Q27,2,FALSE))</f>
        <v/>
      </c>
      <c r="Y23" s="233" t="str">
        <f>IF(COUNTIF(O23:O27,2)=0,"",VLOOKUP(2,O23:Q27,3,FALSE))</f>
        <v/>
      </c>
    </row>
    <row r="24" spans="1:25" ht="20.25" hidden="1" customHeight="1">
      <c r="A24" s="223"/>
      <c r="B24" s="224"/>
      <c r="C24" s="225"/>
      <c r="D24" s="226" t="str">
        <f>IF(O28=3,P24,IF(O28=4,P23,IF(O28=5,P23,"")))</f>
        <v/>
      </c>
      <c r="E24" s="199"/>
      <c r="F24" s="227" t="s">
        <v>5</v>
      </c>
      <c r="G24" s="201"/>
      <c r="H24" s="228" t="str">
        <f>IF(O28=3,P25,IF(O28=4,P25,IF(O28=5,P25,"")))</f>
        <v/>
      </c>
      <c r="I24" s="182"/>
      <c r="J24" s="182" t="str">
        <f t="shared" si="4"/>
        <v/>
      </c>
      <c r="K24" s="182" t="str">
        <f t="shared" si="5"/>
        <v/>
      </c>
      <c r="L24" s="182" t="str">
        <f t="shared" si="6"/>
        <v/>
      </c>
      <c r="M24" s="182" t="str">
        <f t="shared" si="7"/>
        <v/>
      </c>
      <c r="N24" s="273"/>
      <c r="O24" s="234"/>
      <c r="P24" s="235"/>
      <c r="Q24" s="236" t="str">
        <f>IF(P24="","",3*COUNTIF(J22:J31,P24)+2*COUNTIF(L22:L31,P24)+2*COUNTIF(M22:M31,P24)+COUNTIF(K22:K31,P24))</f>
        <v/>
      </c>
      <c r="R24" s="233" t="str">
        <f>IF(P24="","",S24-T24)</f>
        <v/>
      </c>
      <c r="S24" s="233" t="str">
        <f>IF(P24="","",SUMIF(D22:D31,P24,E22:E31)+SUMIF(H22:H31,P24,G22:G31))</f>
        <v/>
      </c>
      <c r="T24" s="233" t="str">
        <f>IF(P24="","",SUMIF(D22:D31,P24,G22:G31)+SUMIF(H22:H31,P24,E22:E31))</f>
        <v/>
      </c>
      <c r="U24" s="5"/>
      <c r="V24" s="270"/>
      <c r="W24" s="231" t="s">
        <v>10</v>
      </c>
      <c r="X24" s="232" t="str">
        <f>IF(COUNTIF(O23:O27,3)=0,"",VLOOKUP(3,O23:Q27,2,FALSE))</f>
        <v/>
      </c>
      <c r="Y24" s="233" t="str">
        <f>IF(COUNTIF(O23:O27,3)=0,"",VLOOKUP(3,O23:Q27,3,FALSE))</f>
        <v/>
      </c>
    </row>
    <row r="25" spans="1:25" ht="20.25" hidden="1" customHeight="1" thickBot="1">
      <c r="A25" s="223"/>
      <c r="B25" s="224"/>
      <c r="C25" s="225"/>
      <c r="D25" s="226" t="str">
        <f>IF(O28=3,"",IF(O28=4,P26,IF(O28=5,P27,"")))</f>
        <v/>
      </c>
      <c r="E25" s="199"/>
      <c r="F25" s="227" t="s">
        <v>5</v>
      </c>
      <c r="G25" s="201"/>
      <c r="H25" s="228" t="str">
        <f>IF(O28=3,"",IF(O28=4,P24,IF(O28=5,P26,"")))</f>
        <v/>
      </c>
      <c r="I25" s="182"/>
      <c r="J25" s="182" t="str">
        <f t="shared" si="4"/>
        <v/>
      </c>
      <c r="K25" s="182" t="str">
        <f t="shared" si="5"/>
        <v/>
      </c>
      <c r="L25" s="182" t="str">
        <f t="shared" si="6"/>
        <v/>
      </c>
      <c r="M25" s="182" t="str">
        <f t="shared" si="7"/>
        <v/>
      </c>
      <c r="N25" s="273"/>
      <c r="O25" s="234"/>
      <c r="P25" s="235"/>
      <c r="Q25" s="236" t="str">
        <f>IF(P25="","",3*COUNTIF(J22:J31,P25)+2*COUNTIF(L22:L31,P25)+2*COUNTIF(M22:M31,P25)+COUNTIF(K22:K31,P25))</f>
        <v/>
      </c>
      <c r="R25" s="233" t="str">
        <f>IF(P25="","",S25-T25)</f>
        <v/>
      </c>
      <c r="S25" s="233" t="str">
        <f>IF(P25="","",SUMIF(D22:D31,P25,E22:E31)+SUMIF(H22:H31,P25,G22:G31))</f>
        <v/>
      </c>
      <c r="T25" s="233" t="str">
        <f>IF(P25="","",SUMIF(D22:D31,P25,G22:G31)+SUMIF(H22:H31,P25,E22:E31))</f>
        <v/>
      </c>
      <c r="U25" s="5"/>
      <c r="V25" s="270"/>
      <c r="W25" s="231" t="s">
        <v>11</v>
      </c>
      <c r="X25" s="232" t="str">
        <f>IF(COUNTIF(O23:O27,4)=0,"",VLOOKUP(4,O23:Q27,2,FALSE))</f>
        <v/>
      </c>
      <c r="Y25" s="233" t="str">
        <f>IF(COUNTIF(O23:O27,4)=0,"",VLOOKUP(4,O23:Q27,3,FALSE))</f>
        <v/>
      </c>
    </row>
    <row r="26" spans="1:25" ht="20.25" hidden="1" customHeight="1" thickBot="1">
      <c r="A26" s="223"/>
      <c r="B26" s="224"/>
      <c r="C26" s="225"/>
      <c r="D26" s="226" t="str">
        <f>IF(O28=3,"",IF(O28=4,P26,IF(O28=5,P26,"")))</f>
        <v/>
      </c>
      <c r="E26" s="199"/>
      <c r="F26" s="227" t="s">
        <v>5</v>
      </c>
      <c r="G26" s="201"/>
      <c r="H26" s="228" t="str">
        <f>IF(O28=3,"",IF(O28=4,P23,IF(O28=5,P23,"")))</f>
        <v/>
      </c>
      <c r="I26" s="182"/>
      <c r="J26" s="182" t="str">
        <f t="shared" si="4"/>
        <v/>
      </c>
      <c r="K26" s="182" t="str">
        <f t="shared" si="5"/>
        <v/>
      </c>
      <c r="L26" s="182" t="str">
        <f t="shared" si="6"/>
        <v/>
      </c>
      <c r="M26" s="182" t="str">
        <f t="shared" si="7"/>
        <v/>
      </c>
      <c r="N26" s="273"/>
      <c r="O26" s="234"/>
      <c r="P26" s="235"/>
      <c r="Q26" s="236" t="str">
        <f>IF(P26="","",3*COUNTIF(J22:J31,P26)+2*COUNTIF(L22:L31,P26)+2*COUNTIF(M22:M31,P26)+COUNTIF(K22:K31,P26))</f>
        <v/>
      </c>
      <c r="R26" s="233" t="str">
        <f>IF(P26="","",S26-T26)</f>
        <v/>
      </c>
      <c r="S26" s="233" t="str">
        <f>IF(P26="","",SUMIF(D22:D31,P26,E22:E31)+SUMIF(H22:H31,P26,G22:G31))</f>
        <v/>
      </c>
      <c r="T26" s="233" t="str">
        <f>IF(P26="","",SUMIF(D22:D31,P26,G22:G31)+SUMIF(H22:H31,P26,E22:E31))</f>
        <v/>
      </c>
      <c r="U26" s="5"/>
      <c r="V26" s="270"/>
      <c r="W26" s="231" t="s">
        <v>12</v>
      </c>
      <c r="X26" s="232" t="str">
        <f>IF(COUNTIF(O23:O27,5)=0,"",VLOOKUP(5,O23:Q27,2,FALSE))</f>
        <v/>
      </c>
      <c r="Y26" s="233" t="str">
        <f>IF(COUNTIF(O23:O27,5)=0,"",VLOOKUP(5,O23:Q27,3,FALSE))</f>
        <v/>
      </c>
    </row>
    <row r="27" spans="1:25" ht="20.25" hidden="1" customHeight="1" thickBot="1">
      <c r="A27" s="223"/>
      <c r="B27" s="224"/>
      <c r="C27" s="225"/>
      <c r="D27" s="226" t="str">
        <f>IF(O28=3,"",IF(O28=4,P25,IF(O28=5,P25,"")))</f>
        <v/>
      </c>
      <c r="E27" s="199"/>
      <c r="F27" s="227" t="s">
        <v>5</v>
      </c>
      <c r="G27" s="201"/>
      <c r="H27" s="228" t="str">
        <f>IF(O28=3,"",IF(O28=4,P24,IF(O28=5,P24,"")))</f>
        <v/>
      </c>
      <c r="I27" s="182"/>
      <c r="J27" s="182" t="str">
        <f t="shared" si="4"/>
        <v/>
      </c>
      <c r="K27" s="182" t="str">
        <f t="shared" si="5"/>
        <v/>
      </c>
      <c r="L27" s="182" t="str">
        <f t="shared" si="6"/>
        <v/>
      </c>
      <c r="M27" s="182" t="str">
        <f t="shared" si="7"/>
        <v/>
      </c>
      <c r="N27" s="273"/>
      <c r="O27" s="234"/>
      <c r="P27" s="235"/>
      <c r="Q27" s="236" t="str">
        <f>IF(P27="","",3*COUNTIF(J22:J31,P27)+2*COUNTIF(L22:L31,P27)+2*COUNTIF(M22:M31,P27)+COUNTIF(K22:K31,P27))</f>
        <v/>
      </c>
      <c r="R27" s="233" t="str">
        <f>IF(P27="","",S27-T27)</f>
        <v/>
      </c>
      <c r="S27" s="233" t="str">
        <f>IF(P27="","",SUMIF(D22:D31,P27,E22:E31)+SUMIF(H22:H31,P27,G22:G31))</f>
        <v/>
      </c>
      <c r="T27" s="233" t="str">
        <f>IF(P27="","",SUMIF(D22:D31,P27,G22:G31)+SUMIF(H22:H31,P27,E22:E31))</f>
        <v/>
      </c>
      <c r="U27" s="5"/>
      <c r="V27" s="5"/>
      <c r="W27" s="5"/>
      <c r="X27" s="5"/>
      <c r="Y27" s="5"/>
    </row>
    <row r="28" spans="1:25" ht="20.25" hidden="1" customHeight="1" thickBot="1">
      <c r="A28" s="223"/>
      <c r="B28" s="224"/>
      <c r="C28" s="225"/>
      <c r="D28" s="226" t="str">
        <f>IF(O28=3,"",IF(O28=4,"",IF(O28=5,P23,"")))</f>
        <v/>
      </c>
      <c r="E28" s="199"/>
      <c r="F28" s="227" t="s">
        <v>5</v>
      </c>
      <c r="G28" s="201"/>
      <c r="H28" s="228" t="str">
        <f>IF(O28=3,"",IF(O28=4,"",IF(O28=5,P27,"")))</f>
        <v/>
      </c>
      <c r="I28" s="182"/>
      <c r="J28" s="182" t="str">
        <f t="shared" si="4"/>
        <v/>
      </c>
      <c r="K28" s="182" t="str">
        <f t="shared" si="5"/>
        <v/>
      </c>
      <c r="L28" s="182" t="str">
        <f t="shared" si="6"/>
        <v/>
      </c>
      <c r="M28" s="182" t="str">
        <f t="shared" si="7"/>
        <v/>
      </c>
      <c r="N28" s="182"/>
      <c r="O28" s="54">
        <f>5-COUNTIF(P23:P27,"")</f>
        <v>0</v>
      </c>
      <c r="P28" s="230" t="s">
        <v>7</v>
      </c>
      <c r="Q28" s="232">
        <f>SUM(Q23:Q27)</f>
        <v>0</v>
      </c>
      <c r="R28" s="232">
        <f>SUM(R23:R27)</f>
        <v>0</v>
      </c>
      <c r="S28" s="232">
        <f>SUM(S23:S27)</f>
        <v>0</v>
      </c>
      <c r="T28" s="232">
        <f>SUM(T23:T27)</f>
        <v>0</v>
      </c>
      <c r="U28" s="5"/>
      <c r="V28" s="5"/>
      <c r="W28" s="5"/>
      <c r="X28" s="5"/>
      <c r="Y28" s="5"/>
    </row>
    <row r="29" spans="1:25" ht="20.25" hidden="1" customHeight="1" thickBot="1">
      <c r="A29" s="223"/>
      <c r="B29" s="224"/>
      <c r="C29" s="225"/>
      <c r="D29" s="226" t="str">
        <f>IF(O28=3,"",IF(O28=4,"",IF(O28=5,P24,"")))</f>
        <v/>
      </c>
      <c r="E29" s="199"/>
      <c r="F29" s="227" t="s">
        <v>5</v>
      </c>
      <c r="G29" s="201"/>
      <c r="H29" s="228" t="str">
        <f>IF(O28=3,"",IF(O28=4,"",IF(O28=5,P26,"")))</f>
        <v/>
      </c>
      <c r="I29" s="182"/>
      <c r="J29" s="182" t="str">
        <f t="shared" si="4"/>
        <v/>
      </c>
      <c r="K29" s="182" t="str">
        <f t="shared" si="5"/>
        <v/>
      </c>
      <c r="L29" s="182" t="str">
        <f t="shared" si="6"/>
        <v/>
      </c>
      <c r="M29" s="182" t="str">
        <f t="shared" si="7"/>
        <v/>
      </c>
      <c r="N29" s="5"/>
      <c r="O29" s="5"/>
      <c r="P29" s="5"/>
      <c r="Q29" s="5"/>
      <c r="R29" s="182"/>
      <c r="S29" s="182"/>
      <c r="T29" s="182"/>
      <c r="U29" s="5"/>
      <c r="V29" s="98"/>
      <c r="W29" s="5"/>
      <c r="X29" s="5"/>
      <c r="Y29" s="5"/>
    </row>
    <row r="30" spans="1:25" ht="20.25" hidden="1" customHeight="1">
      <c r="A30" s="223"/>
      <c r="B30" s="224"/>
      <c r="C30" s="225"/>
      <c r="D30" s="226" t="str">
        <f>IF(O28=3,"",IF(O28=4,"",IF(O28=5,P27,"")))</f>
        <v/>
      </c>
      <c r="E30" s="199"/>
      <c r="F30" s="227" t="s">
        <v>5</v>
      </c>
      <c r="G30" s="201"/>
      <c r="H30" s="228" t="str">
        <f>IF(O28=3,"",IF(O28=4,"",IF(O28=5,P24,"")))</f>
        <v/>
      </c>
      <c r="I30" s="5"/>
      <c r="J30" s="182" t="str">
        <f t="shared" si="4"/>
        <v/>
      </c>
      <c r="K30" s="182" t="str">
        <f t="shared" si="5"/>
        <v/>
      </c>
      <c r="L30" s="182" t="str">
        <f t="shared" si="6"/>
        <v/>
      </c>
      <c r="M30" s="182" t="str">
        <f t="shared" si="7"/>
        <v/>
      </c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0.25" hidden="1" customHeight="1" thickBot="1">
      <c r="A31" s="223"/>
      <c r="B31" s="224"/>
      <c r="C31" s="225"/>
      <c r="D31" s="226" t="str">
        <f>IF(O28=3,"",IF(O28=4,"",IF(O28=5,P26,"")))</f>
        <v/>
      </c>
      <c r="E31" s="199"/>
      <c r="F31" s="227" t="s">
        <v>5</v>
      </c>
      <c r="G31" s="201"/>
      <c r="H31" s="228" t="str">
        <f>IF(O28=3,"",IF(O28=4,"",IF(O28=5,P25,"")))</f>
        <v/>
      </c>
      <c r="I31" s="5"/>
      <c r="J31" s="182" t="str">
        <f t="shared" si="4"/>
        <v/>
      </c>
      <c r="K31" s="182" t="str">
        <f t="shared" si="5"/>
        <v/>
      </c>
      <c r="L31" s="182" t="str">
        <f t="shared" si="6"/>
        <v/>
      </c>
      <c r="M31" s="182" t="str">
        <f t="shared" si="7"/>
        <v/>
      </c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3" customFormat="1" ht="20.25" hidden="1" customHeight="1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8"/>
      <c r="S32" s="188"/>
      <c r="T32" s="188"/>
      <c r="U32" s="5"/>
      <c r="V32" s="5"/>
      <c r="W32" s="5"/>
      <c r="X32" s="5"/>
      <c r="Y32" s="5"/>
    </row>
    <row r="33" spans="1:25" s="3" customFormat="1" ht="20.25" hidden="1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</row>
    <row r="34" spans="1:25" s="3" customFormat="1" ht="20.25" hidden="1" customHeight="1" thickBot="1">
      <c r="A34" s="290" t="s">
        <v>64</v>
      </c>
      <c r="B34" s="290"/>
      <c r="C34" s="290"/>
      <c r="D34" s="290"/>
      <c r="E34" s="290"/>
      <c r="F34" s="290"/>
      <c r="G34" s="290"/>
      <c r="H34" s="290"/>
      <c r="I34" s="209"/>
      <c r="J34" s="182" t="s">
        <v>17</v>
      </c>
      <c r="K34" s="182" t="s">
        <v>58</v>
      </c>
      <c r="L34" s="209"/>
      <c r="M34" s="209"/>
      <c r="N34" s="209"/>
      <c r="O34" s="5"/>
      <c r="P34" s="209"/>
      <c r="Q34" s="209"/>
      <c r="R34" s="209"/>
      <c r="S34" s="209"/>
      <c r="T34" s="209"/>
      <c r="U34" s="209"/>
      <c r="V34" s="209"/>
      <c r="W34" s="209"/>
      <c r="X34" s="209"/>
      <c r="Y34" s="209"/>
    </row>
    <row r="35" spans="1:25" s="3" customFormat="1" ht="20.25" hidden="1" customHeight="1" thickBot="1">
      <c r="A35" s="237"/>
      <c r="B35" s="238"/>
      <c r="C35" s="237"/>
      <c r="D35" s="239" t="str">
        <f>IF(X8="","1º Grupo 1",X8)</f>
        <v>Sec. Gafanha da Nazaré A</v>
      </c>
      <c r="E35" s="213"/>
      <c r="F35" s="240" t="s">
        <v>5</v>
      </c>
      <c r="G35" s="213"/>
      <c r="H35" s="239" t="str">
        <f>IF(X23="","2º Grupo 2",X23)</f>
        <v>2º Grupo 2</v>
      </c>
      <c r="I35" s="209"/>
      <c r="J35" s="182" t="str">
        <f>IF(E35&gt;G35,D35,IF(G35&gt;E35,H35,""))</f>
        <v/>
      </c>
      <c r="K35" s="182" t="str">
        <f>IF(E35&lt;G35,D35,IF(G35&lt;E35,H35,""))</f>
        <v/>
      </c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21" t="s">
        <v>66</v>
      </c>
      <c r="Y35" s="209"/>
    </row>
    <row r="36" spans="1:25" s="3" customFormat="1" ht="20.25" hidden="1" customHeight="1">
      <c r="A36" s="237"/>
      <c r="B36" s="238"/>
      <c r="C36" s="237"/>
      <c r="D36" s="239" t="str">
        <f>IF(X22="","1º Grupo 2",X22)</f>
        <v>1º Grupo 2</v>
      </c>
      <c r="E36" s="213"/>
      <c r="F36" s="240" t="s">
        <v>5</v>
      </c>
      <c r="G36" s="213"/>
      <c r="H36" s="239" t="str">
        <f>IF(X9="","2º Grupo 1",X9)</f>
        <v>Col. Calvão</v>
      </c>
      <c r="I36" s="209"/>
      <c r="J36" s="182" t="str">
        <f>IF(E36&gt;G36,D36,IF(G36&gt;E36,H36,""))</f>
        <v/>
      </c>
      <c r="K36" s="182" t="str">
        <f>IF(E36&lt;G36,D36,IF(G36&lt;E36,H36,""))</f>
        <v/>
      </c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41" t="s">
        <v>8</v>
      </c>
      <c r="X36" s="242" t="str">
        <f>IF(J45="","",J45)</f>
        <v/>
      </c>
      <c r="Y36" s="209"/>
    </row>
    <row r="37" spans="1:25" s="3" customFormat="1" ht="20.25" hidden="1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182"/>
      <c r="K37" s="182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41" t="s">
        <v>9</v>
      </c>
      <c r="X37" s="242" t="str">
        <f>IF(K45="","",K45)</f>
        <v/>
      </c>
      <c r="Y37" s="209"/>
    </row>
    <row r="38" spans="1:25" s="3" customFormat="1" ht="20.25" hidden="1" customHeight="1">
      <c r="A38" s="290" t="s">
        <v>68</v>
      </c>
      <c r="B38" s="290"/>
      <c r="C38" s="290"/>
      <c r="D38" s="290"/>
      <c r="E38" s="290"/>
      <c r="F38" s="290"/>
      <c r="G38" s="290"/>
      <c r="H38" s="290"/>
      <c r="I38" s="209"/>
      <c r="J38" s="182"/>
      <c r="K38" s="182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41" t="s">
        <v>10</v>
      </c>
      <c r="X38" s="242" t="str">
        <f>IF(J42="","",J42)</f>
        <v/>
      </c>
      <c r="Y38" s="209"/>
    </row>
    <row r="39" spans="1:25" s="3" customFormat="1" ht="20.25" hidden="1" customHeight="1">
      <c r="A39" s="237"/>
      <c r="B39" s="238"/>
      <c r="C39" s="237"/>
      <c r="D39" s="239" t="str">
        <f>IF(X10="","3º Grupo 1",X10)</f>
        <v>AE Vagos</v>
      </c>
      <c r="E39" s="213"/>
      <c r="F39" s="240" t="s">
        <v>5</v>
      </c>
      <c r="G39" s="213"/>
      <c r="H39" s="239" t="str">
        <f>IF(X24="","3º Grupo 2",X24)</f>
        <v>3º Grupo 2</v>
      </c>
      <c r="I39" s="209"/>
      <c r="J39" s="182" t="str">
        <f>IF(E39&gt;G39,D39,IF(G39&gt;E39,H39,""))</f>
        <v/>
      </c>
      <c r="K39" s="182" t="str">
        <f t="shared" ref="K39" si="8">IF(E39&lt;G39,D39,IF(G39&lt;E39,H39,""))</f>
        <v/>
      </c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41" t="s">
        <v>11</v>
      </c>
      <c r="X39" s="242" t="str">
        <f>IF(K42="","",K42)</f>
        <v/>
      </c>
      <c r="Y39" s="209"/>
    </row>
    <row r="40" spans="1:25" s="3" customFormat="1" ht="20.25" hidden="1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182"/>
      <c r="K40" s="182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41" t="s">
        <v>12</v>
      </c>
      <c r="X40" s="242" t="str">
        <f>IF(J39="","",J39)</f>
        <v/>
      </c>
      <c r="Y40" s="209"/>
    </row>
    <row r="41" spans="1:25" s="3" customFormat="1" ht="20.25" hidden="1" customHeight="1" thickBot="1">
      <c r="A41" s="290" t="s">
        <v>65</v>
      </c>
      <c r="B41" s="290"/>
      <c r="C41" s="290"/>
      <c r="D41" s="290"/>
      <c r="E41" s="290"/>
      <c r="F41" s="290"/>
      <c r="G41" s="290"/>
      <c r="H41" s="290"/>
      <c r="I41" s="209"/>
      <c r="J41" s="182"/>
      <c r="K41" s="182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41" t="s">
        <v>67</v>
      </c>
      <c r="X41" s="242" t="str">
        <f>IF(K39="","",K39)</f>
        <v/>
      </c>
      <c r="Y41" s="209"/>
    </row>
    <row r="42" spans="1:25" s="3" customFormat="1" ht="20.25" hidden="1" customHeight="1">
      <c r="A42" s="237"/>
      <c r="B42" s="238"/>
      <c r="C42" s="237"/>
      <c r="D42" s="239" t="str">
        <f>IF(K35="","Vencido da 1ª 1/2 final",K35)</f>
        <v>Vencido da 1ª 1/2 final</v>
      </c>
      <c r="E42" s="213"/>
      <c r="F42" s="240" t="s">
        <v>5</v>
      </c>
      <c r="G42" s="213"/>
      <c r="H42" s="239" t="str">
        <f>IF(K36="","Vencido da 2ª 1/2 final",K36)</f>
        <v>Vencido da 2ª 1/2 final</v>
      </c>
      <c r="I42" s="209"/>
      <c r="J42" s="182" t="str">
        <f>IF(E42&gt;G42,D42,IF(G42&gt;E42,H42,""))</f>
        <v/>
      </c>
      <c r="K42" s="182" t="str">
        <f>IF(E42&lt;G42,D42,IF(G42&lt;E42,H42,""))</f>
        <v/>
      </c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</row>
    <row r="43" spans="1:25" s="3" customFormat="1" ht="20.25" hidden="1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182"/>
      <c r="K43" s="182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</row>
    <row r="44" spans="1:25" s="3" customFormat="1" ht="20.25" hidden="1" customHeight="1">
      <c r="A44" s="290" t="s">
        <v>62</v>
      </c>
      <c r="B44" s="290"/>
      <c r="C44" s="290"/>
      <c r="D44" s="290"/>
      <c r="E44" s="290"/>
      <c r="F44" s="290"/>
      <c r="G44" s="290"/>
      <c r="H44" s="290"/>
      <c r="I44" s="209"/>
      <c r="J44" s="182"/>
      <c r="K44" s="182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</row>
    <row r="45" spans="1:25" s="3" customFormat="1" ht="20.25" hidden="1" customHeight="1">
      <c r="A45" s="237"/>
      <c r="B45" s="238"/>
      <c r="C45" s="237"/>
      <c r="D45" s="239" t="str">
        <f>IF(J35="","Vencedor da 1ª 1/2 final",J35)</f>
        <v>Vencedor da 1ª 1/2 final</v>
      </c>
      <c r="E45" s="213"/>
      <c r="F45" s="240" t="s">
        <v>5</v>
      </c>
      <c r="G45" s="213"/>
      <c r="H45" s="239" t="str">
        <f>IF(J36="","Vencedor da 2ª 1/2 final",J36)</f>
        <v>Vencedor da 2ª 1/2 final</v>
      </c>
      <c r="I45" s="209"/>
      <c r="J45" s="182" t="str">
        <f t="shared" ref="J45" si="9">IF(E45&gt;G45,D45,IF(G45&gt;E45,H45,""))</f>
        <v/>
      </c>
      <c r="K45" s="182" t="str">
        <f t="shared" ref="K45" si="10">IF(E45&lt;G45,D45,IF(G45&lt;E45,H45,""))</f>
        <v/>
      </c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</row>
    <row r="46" spans="1:25" s="3" customFormat="1" ht="20.25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182"/>
      <c r="K46" s="182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91" t="s">
        <v>63</v>
      </c>
      <c r="Y46" s="291"/>
    </row>
    <row r="47" spans="1:25" s="3" customFormat="1" ht="20.25" hidden="1" customHeight="1"/>
    <row r="48" spans="1:25" s="3" customFormat="1" ht="20.25" hidden="1" customHeight="1"/>
    <row r="49" s="3" customFormat="1" ht="20.25" hidden="1" customHeight="1"/>
    <row r="50" s="3" customFormat="1" ht="20.25" hidden="1" customHeight="1"/>
    <row r="51" s="3" customFormat="1" ht="20.25" hidden="1" customHeight="1"/>
    <row r="52" s="3" customFormat="1" ht="20.25" hidden="1" customHeight="1"/>
    <row r="53" s="3" customFormat="1" ht="20.25" hidden="1" customHeight="1"/>
    <row r="54" s="3" customFormat="1" hidden="1"/>
    <row r="55" s="3" customFormat="1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s="3" customFormat="1" ht="1.5" hidden="1" customHeight="1"/>
    <row r="73" s="3" customFormat="1" hidden="1"/>
    <row r="74" s="3" customFormat="1" hidden="1"/>
    <row r="75" hidden="1"/>
    <row r="76" hidden="1"/>
    <row r="77" hidden="1"/>
    <row r="78" hidden="1"/>
    <row r="79" hidden="1"/>
    <row r="80" hidden="1"/>
    <row r="81" hidden="1"/>
    <row r="82" hidden="1"/>
    <row r="83" hidden="1"/>
  </sheetData>
  <sheetProtection algorithmName="SHA-512" hashValue="QUMkwT+yXJh53OswV7unBTcB5vuc9z6kH5R3LZT4sjEY/DUCo5Wnx6wabXuCTkkRiizKg09gk7ok9eA2+sE3Mg==" saltValue="jk8MshSZ/FlHYu4VLIxKew==" spinCount="100000" sheet="1" objects="1" scenarios="1"/>
  <mergeCells count="14">
    <mergeCell ref="A44:H44"/>
    <mergeCell ref="X46:Y46"/>
    <mergeCell ref="D21:H21"/>
    <mergeCell ref="V22:V26"/>
    <mergeCell ref="N23:N27"/>
    <mergeCell ref="A34:H34"/>
    <mergeCell ref="A38:H38"/>
    <mergeCell ref="A41:H41"/>
    <mergeCell ref="A20:H20"/>
    <mergeCell ref="A1:Y4"/>
    <mergeCell ref="A6:H6"/>
    <mergeCell ref="D7:H7"/>
    <mergeCell ref="V8:V12"/>
    <mergeCell ref="N9:N13"/>
  </mergeCells>
  <dataValidations count="1">
    <dataValidation type="whole" allowBlank="1" showInputMessage="1" showErrorMessage="1" error="Para 1º colocar 1, para 2º colocar 2" sqref="O9:O13 O23:O27">
      <formula1>1</formula1>
      <formula2>5</formula2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80" orientation="landscape" r:id="rId1"/>
  <rowBreaks count="1" manualBreakCount="1">
    <brk id="32" max="2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82"/>
  <sheetViews>
    <sheetView showRowColHeaders="0" topLeftCell="A4" zoomScaleNormal="100" zoomScaleSheetLayoutView="100" workbookViewId="0">
      <selection activeCell="O13" sqref="O13"/>
    </sheetView>
  </sheetViews>
  <sheetFormatPr defaultColWidth="0" defaultRowHeight="0" customHeight="1" zeroHeight="1"/>
  <cols>
    <col min="1" max="3" width="7.85546875" style="4" customWidth="1"/>
    <col min="4" max="4" width="17.140625" style="4" customWidth="1"/>
    <col min="5" max="5" width="5" style="4" customWidth="1"/>
    <col min="6" max="6" width="2.7109375" style="4" customWidth="1"/>
    <col min="7" max="7" width="5" style="4" customWidth="1"/>
    <col min="8" max="8" width="17.140625" style="4" customWidth="1"/>
    <col min="9" max="9" width="9.140625" style="4" customWidth="1"/>
    <col min="10" max="13" width="9.140625" style="4" hidden="1" customWidth="1"/>
    <col min="14" max="14" width="3.7109375" style="4" customWidth="1"/>
    <col min="15" max="15" width="7.28515625" style="4" customWidth="1"/>
    <col min="16" max="16" width="20.85546875" style="4" customWidth="1"/>
    <col min="17" max="20" width="7" style="4" customWidth="1"/>
    <col min="21" max="21" width="9.140625" style="4" customWidth="1"/>
    <col min="22" max="22" width="4" style="4" customWidth="1"/>
    <col min="23" max="23" width="3.5703125" style="4" customWidth="1"/>
    <col min="24" max="24" width="22.85546875" style="4" customWidth="1"/>
    <col min="25" max="25" width="8.28515625" style="4" customWidth="1"/>
    <col min="26" max="26" width="0.140625" style="3" customWidth="1"/>
    <col min="27" max="45" width="0" style="4" hidden="1" customWidth="1"/>
    <col min="46" max="16384" width="7.7109375" style="4" hidden="1"/>
  </cols>
  <sheetData>
    <row r="1" spans="1:25" ht="20.25" customHeight="1">
      <c r="A1" s="292" t="s">
        <v>73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</row>
    <row r="2" spans="1:25" ht="20.25" customHeigh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</row>
    <row r="3" spans="1:25" ht="20.25" customHeight="1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</row>
    <row r="4" spans="1:25" ht="20.25" customHeight="1" thickBot="1">
      <c r="A4" s="296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</row>
    <row r="5" spans="1:25" ht="20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0.25" customHeight="1" thickBot="1">
      <c r="A6" s="281" t="s">
        <v>13</v>
      </c>
      <c r="B6" s="282"/>
      <c r="C6" s="282"/>
      <c r="D6" s="282"/>
      <c r="E6" s="282"/>
      <c r="F6" s="282"/>
      <c r="G6" s="282"/>
      <c r="H6" s="282"/>
      <c r="I6" s="167"/>
      <c r="J6" s="167"/>
      <c r="K6" s="167"/>
      <c r="L6" s="167"/>
      <c r="M6" s="16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0.25" customHeight="1" thickBot="1">
      <c r="A7" s="169" t="s">
        <v>0</v>
      </c>
      <c r="B7" s="168" t="s">
        <v>18</v>
      </c>
      <c r="C7" s="38" t="s">
        <v>16</v>
      </c>
      <c r="D7" s="298" t="str">
        <f>P8</f>
        <v>Grupo 1</v>
      </c>
      <c r="E7" s="299"/>
      <c r="F7" s="299"/>
      <c r="G7" s="299"/>
      <c r="H7" s="300"/>
      <c r="I7" s="167"/>
      <c r="J7" s="167" t="s">
        <v>17</v>
      </c>
      <c r="K7" s="167" t="s">
        <v>58</v>
      </c>
      <c r="L7" s="167" t="s">
        <v>59</v>
      </c>
      <c r="M7" s="167" t="s">
        <v>59</v>
      </c>
      <c r="N7" s="167"/>
      <c r="O7" s="167"/>
      <c r="P7" s="167"/>
      <c r="Q7" s="167"/>
      <c r="R7" s="167"/>
      <c r="S7" s="167"/>
      <c r="T7" s="167"/>
      <c r="U7" s="5"/>
      <c r="V7" s="5"/>
      <c r="W7" s="5"/>
      <c r="X7" s="41" t="s">
        <v>14</v>
      </c>
      <c r="Y7" s="99" t="s">
        <v>1</v>
      </c>
    </row>
    <row r="8" spans="1:25" ht="20.25" customHeight="1" thickBot="1">
      <c r="A8" s="64">
        <v>1</v>
      </c>
      <c r="B8" s="160">
        <v>0.60416666666666663</v>
      </c>
      <c r="C8" s="65">
        <v>5</v>
      </c>
      <c r="D8" s="77" t="str">
        <f>IF(P9="","",P9)</f>
        <v>Sec. Gafanha da Nazaré B</v>
      </c>
      <c r="E8" s="100">
        <v>0</v>
      </c>
      <c r="F8" s="83" t="s">
        <v>5</v>
      </c>
      <c r="G8" s="103">
        <v>21</v>
      </c>
      <c r="H8" s="80" t="str">
        <f>IF(P10="","",P10)</f>
        <v>Sec. Gafanha da Nazaré A</v>
      </c>
      <c r="I8" s="167"/>
      <c r="J8" s="167" t="str">
        <f>IF(E8&gt;G8,D8,IF(G8&gt;E8,H8,""))</f>
        <v>Sec. Gafanha da Nazaré A</v>
      </c>
      <c r="K8" s="167" t="str">
        <f>IF(E8&lt;G8,D8,IF(G8&lt;E8,H8,""))</f>
        <v>Sec. Gafanha da Nazaré B</v>
      </c>
      <c r="L8" s="167" t="str">
        <f>IF(AND(E8&lt;&gt;"",G8&lt;&gt;"",E8=G8),D8,"")</f>
        <v/>
      </c>
      <c r="M8" s="167" t="str">
        <f>IF(AND(E8&lt;&gt;"",G8&lt;&gt;"",E8=G8),H8,"")</f>
        <v/>
      </c>
      <c r="N8" s="167"/>
      <c r="O8" s="72" t="s">
        <v>19</v>
      </c>
      <c r="P8" s="73" t="s">
        <v>40</v>
      </c>
      <c r="Q8" s="6" t="s">
        <v>1</v>
      </c>
      <c r="R8" s="6" t="s">
        <v>2</v>
      </c>
      <c r="S8" s="6" t="s">
        <v>3</v>
      </c>
      <c r="T8" s="6" t="s">
        <v>4</v>
      </c>
      <c r="U8" s="5"/>
      <c r="V8" s="301" t="s">
        <v>15</v>
      </c>
      <c r="W8" s="74" t="s">
        <v>8</v>
      </c>
      <c r="X8" s="93" t="str">
        <f>IF(COUNTIF(O9:O13,1)=0,"",VLOOKUP(1,O9:Q13,2,FALSE))</f>
        <v>Sec. Gafanha da Nazaré A</v>
      </c>
      <c r="Y8" s="87">
        <f>IF(COUNTIF(O9:O13,1)=0,"",VLOOKUP(1,O9:Q13,3,FALSE))</f>
        <v>12</v>
      </c>
    </row>
    <row r="9" spans="1:25" ht="20.25" customHeight="1" thickBot="1">
      <c r="A9" s="66">
        <v>2</v>
      </c>
      <c r="B9" s="161">
        <v>0.60416666666666663</v>
      </c>
      <c r="C9" s="67">
        <v>6</v>
      </c>
      <c r="D9" s="78" t="str">
        <f>IF(O14=2,P10,IF(O14=3,P9,IF(O14=4,P11,IF(O14=5,P11,""))))</f>
        <v>EP Agric. Des. Rural Vagos</v>
      </c>
      <c r="E9" s="101">
        <v>14</v>
      </c>
      <c r="F9" s="84" t="s">
        <v>5</v>
      </c>
      <c r="G9" s="104">
        <v>16</v>
      </c>
      <c r="H9" s="81" t="str">
        <f>IF(O14=2,P9,IF(O14=3,P11,IF(O14=4,P12,IF(O14=5,P13,""))))</f>
        <v>AE Vagos</v>
      </c>
      <c r="I9" s="20"/>
      <c r="J9" s="167" t="str">
        <f t="shared" ref="J9:J17" si="0">IF(E9&gt;G9,D9,IF(G9&gt;E9,H9,""))</f>
        <v>AE Vagos</v>
      </c>
      <c r="K9" s="167" t="str">
        <f t="shared" ref="K9:K17" si="1">IF(E9&lt;G9,D9,IF(G9&lt;E9,H9,""))</f>
        <v>EP Agric. Des. Rural Vagos</v>
      </c>
      <c r="L9" s="167" t="str">
        <f t="shared" ref="L9:L17" si="2">IF(AND(E9&lt;&gt;"",G9&lt;&gt;"",E9=G9),D9,"")</f>
        <v/>
      </c>
      <c r="M9" s="167" t="str">
        <f t="shared" ref="M9:M17" si="3">IF(AND(E9&lt;&gt;"",G9&lt;&gt;"",E9=G9),H9,"")</f>
        <v/>
      </c>
      <c r="N9" s="303" t="s">
        <v>6</v>
      </c>
      <c r="O9" s="109">
        <v>4</v>
      </c>
      <c r="P9" s="243" t="s">
        <v>93</v>
      </c>
      <c r="Q9" s="86">
        <f>IF(P9="","",3*COUNTIF(J8:J17,P9)+2*COUNTIF(L8:L17,P9)+2*COUNTIF(M8:M17,P9)+COUNTIF(K8:K17,P9))</f>
        <v>6</v>
      </c>
      <c r="R9" s="87">
        <f>IF(P9="","",S9-T9)</f>
        <v>-8</v>
      </c>
      <c r="S9" s="87">
        <f>IF(P9="","",SUMIF(D8:D17,P9,E8:E17)+SUMIF(H8:H17,P9,G8:G17))</f>
        <v>38</v>
      </c>
      <c r="T9" s="87">
        <f>IF(P9="","",SUMIF(D8:D17,P9,G8:G17)+SUMIF(H8:H17,P9,E8:E17))</f>
        <v>46</v>
      </c>
      <c r="U9" s="5"/>
      <c r="V9" s="288"/>
      <c r="W9" s="75" t="s">
        <v>9</v>
      </c>
      <c r="X9" s="7" t="str">
        <f>IF(COUNTIF(O9:O13,2)=0,"",VLOOKUP(2,O9:Q13,2,FALSE))</f>
        <v>AE Vagos</v>
      </c>
      <c r="Y9" s="90">
        <f>IF(COUNTIF(O9:O13,2)=0,"",VLOOKUP(2,O9:Q13,3,FALSE))</f>
        <v>10</v>
      </c>
    </row>
    <row r="10" spans="1:25" ht="20.25" customHeight="1">
      <c r="A10" s="68">
        <v>3</v>
      </c>
      <c r="B10" s="162">
        <v>0.61249999999999993</v>
      </c>
      <c r="C10" s="69">
        <v>5</v>
      </c>
      <c r="D10" s="79" t="str">
        <f>IF(O14=3,P10,IF(O14=4,P9,IF(O14=5,P9,"")))</f>
        <v>Sec. Gafanha da Nazaré B</v>
      </c>
      <c r="E10" s="102">
        <v>10</v>
      </c>
      <c r="F10" s="85" t="s">
        <v>5</v>
      </c>
      <c r="G10" s="105">
        <v>11</v>
      </c>
      <c r="H10" s="82" t="str">
        <f>IF(O14=3,P11,IF(O14=4,P11,IF(O14=5,P11,"")))</f>
        <v>EP Agric. Des. Rural Vagos</v>
      </c>
      <c r="I10" s="167"/>
      <c r="J10" s="167" t="str">
        <f t="shared" si="0"/>
        <v>EP Agric. Des. Rural Vagos</v>
      </c>
      <c r="K10" s="167" t="str">
        <f t="shared" si="1"/>
        <v>Sec. Gafanha da Nazaré B</v>
      </c>
      <c r="L10" s="167" t="str">
        <f t="shared" si="2"/>
        <v/>
      </c>
      <c r="M10" s="167" t="str">
        <f t="shared" si="3"/>
        <v/>
      </c>
      <c r="N10" s="289"/>
      <c r="O10" s="110">
        <v>1</v>
      </c>
      <c r="P10" s="244" t="s">
        <v>94</v>
      </c>
      <c r="Q10" s="88">
        <f>IF(P10="","",3*COUNTIF(J8:J17,P10)+2*COUNTIF(L8:L17,P10)+2*COUNTIF(M8:M17,P10)+COUNTIF(K8:K17,P10))</f>
        <v>12</v>
      </c>
      <c r="R10" s="89">
        <f>IF(P10="","",S10-T10)</f>
        <v>59</v>
      </c>
      <c r="S10" s="89">
        <f>IF(P10="","",SUMIF(D8:D17,P10,E8:E17)+SUMIF(H8:H17,P10,G8:G17))</f>
        <v>75</v>
      </c>
      <c r="T10" s="89">
        <f>IF(P10="","",SUMIF(D8:D17,P10,G8:G17)+SUMIF(H8:H17,P10,E8:E17))</f>
        <v>16</v>
      </c>
      <c r="U10" s="5"/>
      <c r="V10" s="288"/>
      <c r="W10" s="75" t="s">
        <v>10</v>
      </c>
      <c r="X10" s="7" t="str">
        <f>IF(COUNTIF(O9:O13,3)=0,"",VLOOKUP(3,O9:Q13,2,FALSE))</f>
        <v>EP Agric. Des. Rural Vagos</v>
      </c>
      <c r="Y10" s="90">
        <f>IF(COUNTIF(O9:O13,3)=0,"",VLOOKUP(3,O9:Q13,3,FALSE))</f>
        <v>8</v>
      </c>
    </row>
    <row r="11" spans="1:25" ht="20.25" customHeight="1" thickBot="1">
      <c r="A11" s="66">
        <v>4</v>
      </c>
      <c r="B11" s="161">
        <v>0.61249999999999993</v>
      </c>
      <c r="C11" s="67">
        <v>6</v>
      </c>
      <c r="D11" s="78" t="str">
        <f>IF(O14=3,"",IF(O14=4,P12,IF(O14=5,P13,"")))</f>
        <v>AE Vagos</v>
      </c>
      <c r="E11" s="101">
        <v>20</v>
      </c>
      <c r="F11" s="84" t="s">
        <v>5</v>
      </c>
      <c r="G11" s="104">
        <v>0</v>
      </c>
      <c r="H11" s="81" t="str">
        <f>IF(O14=3,"",IF(O14=4,P10,IF(O14=5,P12,"")))</f>
        <v>Col. Calvão</v>
      </c>
      <c r="I11" s="167"/>
      <c r="J11" s="167" t="str">
        <f t="shared" si="0"/>
        <v>AE Vagos</v>
      </c>
      <c r="K11" s="167" t="str">
        <f t="shared" si="1"/>
        <v>Col. Calvão</v>
      </c>
      <c r="L11" s="167" t="str">
        <f t="shared" si="2"/>
        <v/>
      </c>
      <c r="M11" s="167" t="str">
        <f t="shared" si="3"/>
        <v/>
      </c>
      <c r="N11" s="289"/>
      <c r="O11" s="110">
        <v>3</v>
      </c>
      <c r="P11" s="245" t="s">
        <v>96</v>
      </c>
      <c r="Q11" s="88">
        <f>IF(P11="","",3*COUNTIF(J8:J17,P11)+2*COUNTIF(L8:L17,P11)+2*COUNTIF(M8:M17,P11)+COUNTIF(K8:K17,P11))</f>
        <v>8</v>
      </c>
      <c r="R11" s="89">
        <f>IF(P11="","",S11-T11)</f>
        <v>11</v>
      </c>
      <c r="S11" s="90">
        <f>IF(P11="","",SUMIF(D8:D17,P11,E8:E17)+SUMIF(H8:H17,P11,G8:G17))</f>
        <v>57</v>
      </c>
      <c r="T11" s="90">
        <f>IF(P11="","",SUMIF(D8:D17,P11,G8:G17)+SUMIF(H8:H17,P11,E8:E17))</f>
        <v>46</v>
      </c>
      <c r="U11" s="5"/>
      <c r="V11" s="288"/>
      <c r="W11" s="75" t="s">
        <v>11</v>
      </c>
      <c r="X11" s="7" t="str">
        <f>IF(COUNTIF(O9:O13,4)=0,"",VLOOKUP(4,O9:Q13,2,FALSE))</f>
        <v>Sec. Gafanha da Nazaré B</v>
      </c>
      <c r="Y11" s="90">
        <f>IF(COUNTIF(O9:O13,4)=0,"",VLOOKUP(4,O9:Q13,3,FALSE))</f>
        <v>6</v>
      </c>
    </row>
    <row r="12" spans="1:25" ht="20.25" customHeight="1" thickBot="1">
      <c r="A12" s="68">
        <v>5</v>
      </c>
      <c r="B12" s="162">
        <v>0.62083333333333335</v>
      </c>
      <c r="C12" s="69">
        <v>5</v>
      </c>
      <c r="D12" s="79" t="str">
        <f>IF(O14=3,"",IF(O14=4,P12,IF(O14=5,P12,"")))</f>
        <v>Col. Calvão</v>
      </c>
      <c r="E12" s="102">
        <v>0</v>
      </c>
      <c r="F12" s="85" t="s">
        <v>5</v>
      </c>
      <c r="G12" s="105">
        <v>20</v>
      </c>
      <c r="H12" s="82" t="str">
        <f>IF(O14=3,"",IF(O14=4,P9,IF(O14=5,P9,"")))</f>
        <v>Sec. Gafanha da Nazaré B</v>
      </c>
      <c r="I12" s="167"/>
      <c r="J12" s="167" t="str">
        <f t="shared" si="0"/>
        <v>Sec. Gafanha da Nazaré B</v>
      </c>
      <c r="K12" s="167" t="str">
        <f t="shared" si="1"/>
        <v>Col. Calvão</v>
      </c>
      <c r="L12" s="167" t="str">
        <f t="shared" si="2"/>
        <v/>
      </c>
      <c r="M12" s="167" t="str">
        <f t="shared" si="3"/>
        <v/>
      </c>
      <c r="N12" s="289"/>
      <c r="O12" s="110">
        <v>5</v>
      </c>
      <c r="P12" s="246" t="s">
        <v>78</v>
      </c>
      <c r="Q12" s="88">
        <f>IF(P12="","",3*COUNTIF(J8:J17,P12)+2*COUNTIF(L8:L17,P12)+2*COUNTIF(M8:M17,P12)+COUNTIF(K8:K17,P12))</f>
        <v>4</v>
      </c>
      <c r="R12" s="89">
        <f>IF(P12="","",S12-T12)</f>
        <v>-80</v>
      </c>
      <c r="S12" s="90">
        <f>IF(P12="","",SUMIF(D8:D17,P12,E8:E17)+SUMIF(H8:H17,P12,G8:G17))</f>
        <v>0</v>
      </c>
      <c r="T12" s="90">
        <f>IF(P12="","",SUMIF(D8:D17,P12,G8:G17)+SUMIF(H8:H17,P12,E8:E17))</f>
        <v>80</v>
      </c>
      <c r="U12" s="5"/>
      <c r="V12" s="302"/>
      <c r="W12" s="76" t="s">
        <v>12</v>
      </c>
      <c r="X12" s="94" t="str">
        <f>IF(COUNTIF(O9:O13,5)=0,"",VLOOKUP(5,O9:Q13,2,FALSE))</f>
        <v>Col. Calvão</v>
      </c>
      <c r="Y12" s="91">
        <f>IF(COUNTIF(O9:O13,5)=0,"",VLOOKUP(5,O9:Q13,3,FALSE))</f>
        <v>4</v>
      </c>
    </row>
    <row r="13" spans="1:25" ht="20.25" customHeight="1" thickBot="1">
      <c r="A13" s="66">
        <v>6</v>
      </c>
      <c r="B13" s="161">
        <v>0.62083333333333335</v>
      </c>
      <c r="C13" s="67">
        <v>6</v>
      </c>
      <c r="D13" s="78" t="str">
        <f>IF(O14=3,"",IF(O14=4,P11,IF(O14=5,P11,"")))</f>
        <v>EP Agric. Des. Rural Vagos</v>
      </c>
      <c r="E13" s="101">
        <v>12</v>
      </c>
      <c r="F13" s="84" t="s">
        <v>5</v>
      </c>
      <c r="G13" s="104">
        <v>20</v>
      </c>
      <c r="H13" s="81" t="str">
        <f>IF(O14=3,"",IF(O14=4,P10,IF(O14=5,P10,"")))</f>
        <v>Sec. Gafanha da Nazaré A</v>
      </c>
      <c r="I13" s="167"/>
      <c r="J13" s="167" t="str">
        <f t="shared" si="0"/>
        <v>Sec. Gafanha da Nazaré A</v>
      </c>
      <c r="K13" s="167" t="str">
        <f t="shared" si="1"/>
        <v>EP Agric. Des. Rural Vagos</v>
      </c>
      <c r="L13" s="167" t="str">
        <f t="shared" si="2"/>
        <v/>
      </c>
      <c r="M13" s="167" t="str">
        <f t="shared" si="3"/>
        <v/>
      </c>
      <c r="N13" s="304"/>
      <c r="O13" s="111">
        <v>2</v>
      </c>
      <c r="P13" s="247" t="s">
        <v>80</v>
      </c>
      <c r="Q13" s="88">
        <f>IF(P13="","",3*COUNTIF(J8:J17,P13)+2*COUNTIF(L8:L17,P13)+2*COUNTIF(M8:M17,P13)+COUNTIF(K8:K17,P13))</f>
        <v>10</v>
      </c>
      <c r="R13" s="89">
        <f>IF(P13="","",S13-T13)</f>
        <v>18</v>
      </c>
      <c r="S13" s="90">
        <f>IF(P13="","",SUMIF(D8:D17,P13,E8:E17)+SUMIF(H8:H17,P13,G8:G17))</f>
        <v>54</v>
      </c>
      <c r="T13" s="90">
        <f>IF(P13="","",SUMIF(D8:D17,P13,G8:G17)+SUMIF(H8:H17,P13,E8:E17))</f>
        <v>36</v>
      </c>
      <c r="U13" s="5"/>
      <c r="V13" s="5"/>
      <c r="W13" s="5"/>
      <c r="X13" s="5"/>
      <c r="Y13" s="5"/>
    </row>
    <row r="14" spans="1:25" ht="20.25" customHeight="1" thickBot="1">
      <c r="A14" s="68">
        <v>7</v>
      </c>
      <c r="B14" s="162">
        <v>0.63750000000000007</v>
      </c>
      <c r="C14" s="69">
        <v>5</v>
      </c>
      <c r="D14" s="79" t="str">
        <f>IF(O14=3,"",IF(O14=4,"",IF(O14=5,P9,"")))</f>
        <v>Sec. Gafanha da Nazaré B</v>
      </c>
      <c r="E14" s="102">
        <v>8</v>
      </c>
      <c r="F14" s="85" t="s">
        <v>5</v>
      </c>
      <c r="G14" s="105">
        <v>14</v>
      </c>
      <c r="H14" s="82" t="str">
        <f>IF(O14=3,"",IF(O14=4,"",IF(O14=5,P13,"")))</f>
        <v>AE Vagos</v>
      </c>
      <c r="I14" s="167"/>
      <c r="J14" s="167" t="str">
        <f t="shared" si="0"/>
        <v>AE Vagos</v>
      </c>
      <c r="K14" s="167" t="str">
        <f t="shared" si="1"/>
        <v>Sec. Gafanha da Nazaré B</v>
      </c>
      <c r="L14" s="167" t="str">
        <f t="shared" si="2"/>
        <v/>
      </c>
      <c r="M14" s="167" t="str">
        <f t="shared" si="3"/>
        <v/>
      </c>
      <c r="N14" s="167"/>
      <c r="O14" s="54">
        <f>5-COUNTIF(P9:P13,"")</f>
        <v>5</v>
      </c>
      <c r="P14" s="168" t="s">
        <v>7</v>
      </c>
      <c r="Q14" s="92">
        <f>SUM(Q9:Q13)</f>
        <v>40</v>
      </c>
      <c r="R14" s="92">
        <f>SUM(R9:R13)</f>
        <v>0</v>
      </c>
      <c r="S14" s="92">
        <f>SUM(S9:S13)</f>
        <v>224</v>
      </c>
      <c r="T14" s="92">
        <f>SUM(T9:T13)</f>
        <v>224</v>
      </c>
      <c r="U14" s="5"/>
      <c r="V14" s="5"/>
      <c r="W14" s="5"/>
      <c r="X14" s="5"/>
      <c r="Y14" s="5"/>
    </row>
    <row r="15" spans="1:25" ht="20.25" customHeight="1" thickBot="1">
      <c r="A15" s="70">
        <v>8</v>
      </c>
      <c r="B15" s="163">
        <v>0.63750000000000007</v>
      </c>
      <c r="C15" s="71">
        <v>6</v>
      </c>
      <c r="D15" s="78" t="str">
        <f>IF(O14=3,"",IF(O14=4,"",IF(O14=5,P10,"")))</f>
        <v>Sec. Gafanha da Nazaré A</v>
      </c>
      <c r="E15" s="101">
        <v>20</v>
      </c>
      <c r="F15" s="84" t="s">
        <v>5</v>
      </c>
      <c r="G15" s="104">
        <v>0</v>
      </c>
      <c r="H15" s="81" t="str">
        <f>IF(O14=3,"",IF(O14=4,"",IF(O14=5,P12,"")))</f>
        <v>Col. Calvão</v>
      </c>
      <c r="I15" s="167"/>
      <c r="J15" s="167" t="str">
        <f t="shared" si="0"/>
        <v>Sec. Gafanha da Nazaré A</v>
      </c>
      <c r="K15" s="167" t="str">
        <f t="shared" si="1"/>
        <v>Col. Calvão</v>
      </c>
      <c r="L15" s="167" t="str">
        <f t="shared" si="2"/>
        <v/>
      </c>
      <c r="M15" s="167" t="str">
        <f t="shared" si="3"/>
        <v/>
      </c>
      <c r="N15" s="5"/>
      <c r="O15" s="5"/>
      <c r="P15" s="5"/>
      <c r="Q15" s="5"/>
      <c r="R15" s="167"/>
      <c r="S15" s="167"/>
      <c r="T15" s="167"/>
      <c r="U15" s="5"/>
      <c r="V15" s="5"/>
      <c r="W15" s="5"/>
      <c r="X15" s="5"/>
      <c r="Y15" s="5"/>
    </row>
    <row r="16" spans="1:25" ht="20.25" customHeight="1">
      <c r="A16" s="68">
        <v>9</v>
      </c>
      <c r="B16" s="162">
        <v>0.64583333333333337</v>
      </c>
      <c r="C16" s="69">
        <v>5</v>
      </c>
      <c r="D16" s="79" t="str">
        <f>IF(O14=3,"",IF(O14=4,"",IF(O14=5,P13,"")))</f>
        <v>AE Vagos</v>
      </c>
      <c r="E16" s="102">
        <v>4</v>
      </c>
      <c r="F16" s="85" t="s">
        <v>5</v>
      </c>
      <c r="G16" s="105">
        <v>14</v>
      </c>
      <c r="H16" s="82" t="str">
        <f>IF(O14=3,"",IF(O14=4,"",IF(O14=5,P10,"")))</f>
        <v>Sec. Gafanha da Nazaré A</v>
      </c>
      <c r="I16" s="5"/>
      <c r="J16" s="167" t="str">
        <f t="shared" si="0"/>
        <v>Sec. Gafanha da Nazaré A</v>
      </c>
      <c r="K16" s="167" t="str">
        <f t="shared" si="1"/>
        <v>AE Vagos</v>
      </c>
      <c r="L16" s="167" t="str">
        <f t="shared" si="2"/>
        <v/>
      </c>
      <c r="M16" s="167" t="str">
        <f t="shared" si="3"/>
        <v/>
      </c>
      <c r="N16" s="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20.25" customHeight="1" thickBot="1">
      <c r="A17" s="66">
        <v>10</v>
      </c>
      <c r="B17" s="161">
        <v>0.64583333333333337</v>
      </c>
      <c r="C17" s="67">
        <v>6</v>
      </c>
      <c r="D17" s="78" t="str">
        <f>IF(O14=3,"",IF(O14=4,"",IF(O14=5,P12,"")))</f>
        <v>Col. Calvão</v>
      </c>
      <c r="E17" s="101">
        <v>0</v>
      </c>
      <c r="F17" s="84" t="s">
        <v>5</v>
      </c>
      <c r="G17" s="104">
        <v>20</v>
      </c>
      <c r="H17" s="81" t="str">
        <f>IF(O14=3,"",IF(O14=4,"",IF(O14=5,P11,"")))</f>
        <v>EP Agric. Des. Rural Vagos</v>
      </c>
      <c r="I17" s="5"/>
      <c r="J17" s="167" t="str">
        <f t="shared" si="0"/>
        <v>EP Agric. Des. Rural Vagos</v>
      </c>
      <c r="K17" s="167" t="str">
        <f t="shared" si="1"/>
        <v>Col. Calvão</v>
      </c>
      <c r="L17" s="167" t="str">
        <f t="shared" si="2"/>
        <v/>
      </c>
      <c r="M17" s="167" t="str">
        <f t="shared" si="3"/>
        <v/>
      </c>
      <c r="N17" s="5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0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88"/>
      <c r="S18" s="188"/>
      <c r="T18" s="188"/>
      <c r="U18" s="5"/>
      <c r="V18" s="5"/>
      <c r="W18" s="5"/>
      <c r="X18" s="5"/>
      <c r="Y18" s="5"/>
    </row>
    <row r="19" spans="1:25" ht="20.25" hidden="1" customHeight="1">
      <c r="A19" s="189"/>
      <c r="B19" s="189"/>
      <c r="C19" s="189"/>
      <c r="D19" s="189"/>
      <c r="E19" s="189"/>
      <c r="F19" s="189"/>
      <c r="G19" s="189"/>
      <c r="H19" s="189"/>
      <c r="I19" s="98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5"/>
      <c r="W19" s="5"/>
      <c r="X19" s="5"/>
      <c r="Y19" s="5"/>
    </row>
    <row r="20" spans="1:25" ht="20.25" hidden="1" customHeight="1" thickBot="1">
      <c r="A20" s="282" t="s">
        <v>13</v>
      </c>
      <c r="B20" s="282"/>
      <c r="C20" s="282"/>
      <c r="D20" s="282"/>
      <c r="E20" s="282"/>
      <c r="F20" s="282"/>
      <c r="G20" s="282"/>
      <c r="H20" s="282"/>
      <c r="I20" s="181"/>
      <c r="J20" s="181"/>
      <c r="K20" s="181"/>
      <c r="L20" s="181"/>
      <c r="M20" s="18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0.25" hidden="1" customHeight="1" thickBot="1">
      <c r="A21" s="190" t="s">
        <v>0</v>
      </c>
      <c r="B21" s="191" t="s">
        <v>18</v>
      </c>
      <c r="C21" s="192" t="s">
        <v>16</v>
      </c>
      <c r="D21" s="285" t="str">
        <f>P22</f>
        <v>Grupo 2</v>
      </c>
      <c r="E21" s="286"/>
      <c r="F21" s="286"/>
      <c r="G21" s="286"/>
      <c r="H21" s="287"/>
      <c r="I21" s="181"/>
      <c r="J21" s="181" t="s">
        <v>17</v>
      </c>
      <c r="K21" s="181" t="s">
        <v>58</v>
      </c>
      <c r="L21" s="181" t="s">
        <v>59</v>
      </c>
      <c r="M21" s="181" t="s">
        <v>59</v>
      </c>
      <c r="N21" s="181"/>
      <c r="O21" s="181"/>
      <c r="P21" s="181"/>
      <c r="Q21" s="181"/>
      <c r="R21" s="181"/>
      <c r="S21" s="181"/>
      <c r="T21" s="181"/>
      <c r="U21" s="5"/>
      <c r="V21" s="5"/>
      <c r="W21" s="5"/>
      <c r="X21" s="193" t="s">
        <v>14</v>
      </c>
      <c r="Y21" s="194" t="s">
        <v>1</v>
      </c>
    </row>
    <row r="22" spans="1:25" ht="20.25" hidden="1" customHeight="1" thickBot="1">
      <c r="A22" s="195"/>
      <c r="B22" s="196"/>
      <c r="C22" s="197"/>
      <c r="D22" s="198" t="str">
        <f>IF(P23="","",P23)</f>
        <v/>
      </c>
      <c r="E22" s="199"/>
      <c r="F22" s="200" t="s">
        <v>5</v>
      </c>
      <c r="G22" s="201"/>
      <c r="H22" s="202" t="str">
        <f>IF(P24="","",P24)</f>
        <v/>
      </c>
      <c r="I22" s="181"/>
      <c r="J22" s="181" t="str">
        <f>IF(E22&gt;G22,D22,IF(G22&gt;E22,H22,""))</f>
        <v/>
      </c>
      <c r="K22" s="181" t="str">
        <f>IF(E22&lt;G22,D22,IF(G22&lt;E22,H22,""))</f>
        <v/>
      </c>
      <c r="L22" s="181" t="str">
        <f>IF(AND(E22&lt;&gt;"",G22&lt;&gt;"",E22=G22),D22,"")</f>
        <v/>
      </c>
      <c r="M22" s="181" t="str">
        <f>IF(AND(E22&lt;&gt;"",G22&lt;&gt;"",E22=G22),H22,"")</f>
        <v/>
      </c>
      <c r="N22" s="10"/>
      <c r="O22" s="203" t="s">
        <v>19</v>
      </c>
      <c r="P22" s="191" t="s">
        <v>41</v>
      </c>
      <c r="Q22" s="192" t="s">
        <v>1</v>
      </c>
      <c r="R22" s="192" t="s">
        <v>2</v>
      </c>
      <c r="S22" s="192" t="s">
        <v>3</v>
      </c>
      <c r="T22" s="192" t="s">
        <v>4</v>
      </c>
      <c r="U22" s="5"/>
      <c r="V22" s="288" t="s">
        <v>15</v>
      </c>
      <c r="W22" s="192" t="s">
        <v>8</v>
      </c>
      <c r="X22" s="204" t="str">
        <f>IF(COUNTIF(O23:O27,1)=0,"",VLOOKUP(1,O23:Q27,2,FALSE))</f>
        <v/>
      </c>
      <c r="Y22" s="205" t="str">
        <f>IF(COUNTIF(O23:O27,1)=0,"",VLOOKUP(1,O23:Q27,3,FALSE))</f>
        <v/>
      </c>
    </row>
    <row r="23" spans="1:25" ht="20.25" hidden="1" customHeight="1" thickBot="1">
      <c r="A23" s="195"/>
      <c r="B23" s="196"/>
      <c r="C23" s="197"/>
      <c r="D23" s="198" t="str">
        <f>IF(O28=2,P24,IF(O28=3,P23,IF(O28=4,P25,IF(O28=5,P25,""))))</f>
        <v/>
      </c>
      <c r="E23" s="199"/>
      <c r="F23" s="200" t="s">
        <v>5</v>
      </c>
      <c r="G23" s="201"/>
      <c r="H23" s="202" t="str">
        <f>IF(O28=2,P23,IF(O28=3,P25,IF(O28=4,P26,IF(O28=5,P27,""))))</f>
        <v/>
      </c>
      <c r="I23" s="20"/>
      <c r="J23" s="181" t="str">
        <f t="shared" ref="J23:J31" si="4">IF(E23&gt;G23,D23,IF(G23&gt;E23,H23,""))</f>
        <v/>
      </c>
      <c r="K23" s="181" t="str">
        <f t="shared" ref="K23:K31" si="5">IF(E23&lt;G23,D23,IF(G23&lt;E23,H23,""))</f>
        <v/>
      </c>
      <c r="L23" s="181" t="str">
        <f t="shared" ref="L23:L31" si="6">IF(AND(E23&lt;&gt;"",G23&lt;&gt;"",E23=G23),D23,"")</f>
        <v/>
      </c>
      <c r="M23" s="181" t="str">
        <f t="shared" ref="M23:M31" si="7">IF(AND(E23&lt;&gt;"",G23&lt;&gt;"",E23=G23),H23,"")</f>
        <v/>
      </c>
      <c r="N23" s="289" t="s">
        <v>6</v>
      </c>
      <c r="O23" s="206"/>
      <c r="P23" s="207"/>
      <c r="Q23" s="208" t="str">
        <f>IF(P23="","",3*COUNTIF(J22:J31,P23)+2*COUNTIF(L22:L31,P23)+2*COUNTIF(M22:M31,P23)+COUNTIF(K22:K31,P23))</f>
        <v/>
      </c>
      <c r="R23" s="205" t="str">
        <f>IF(P23="","",S23-T23)</f>
        <v/>
      </c>
      <c r="S23" s="205" t="str">
        <f>IF(P23="","",SUMIF(D22:D31,P23,E22:E31)+SUMIF(H22:H31,P23,G22:G31))</f>
        <v/>
      </c>
      <c r="T23" s="205" t="str">
        <f>IF(P23="","",SUMIF(D22:D31,P23,G22:G31)+SUMIF(H22:H31,P23,E22:E31))</f>
        <v/>
      </c>
      <c r="U23" s="5"/>
      <c r="V23" s="288"/>
      <c r="W23" s="192" t="s">
        <v>9</v>
      </c>
      <c r="X23" s="204" t="str">
        <f>IF(COUNTIF(O23:O27,2)=0,"",VLOOKUP(2,O23:Q27,2,FALSE))</f>
        <v/>
      </c>
      <c r="Y23" s="205" t="str">
        <f>IF(COUNTIF(O23:O27,2)=0,"",VLOOKUP(2,O23:Q27,3,FALSE))</f>
        <v/>
      </c>
    </row>
    <row r="24" spans="1:25" ht="20.25" hidden="1" customHeight="1">
      <c r="A24" s="195"/>
      <c r="B24" s="196"/>
      <c r="C24" s="197"/>
      <c r="D24" s="198" t="str">
        <f>IF(O28=3,P24,IF(O28=4,P23,IF(O28=5,P23,"")))</f>
        <v/>
      </c>
      <c r="E24" s="199"/>
      <c r="F24" s="200" t="s">
        <v>5</v>
      </c>
      <c r="G24" s="201"/>
      <c r="H24" s="202" t="str">
        <f>IF(O28=3,P25,IF(O28=4,P25,IF(O28=5,P25,"")))</f>
        <v/>
      </c>
      <c r="I24" s="181"/>
      <c r="J24" s="181" t="str">
        <f t="shared" si="4"/>
        <v/>
      </c>
      <c r="K24" s="181" t="str">
        <f t="shared" si="5"/>
        <v/>
      </c>
      <c r="L24" s="181" t="str">
        <f t="shared" si="6"/>
        <v/>
      </c>
      <c r="M24" s="181" t="str">
        <f t="shared" si="7"/>
        <v/>
      </c>
      <c r="N24" s="289"/>
      <c r="O24" s="206"/>
      <c r="P24" s="207"/>
      <c r="Q24" s="208" t="str">
        <f>IF(P24="","",3*COUNTIF(J22:J31,P24)+2*COUNTIF(L22:L31,P24)+2*COUNTIF(M22:M31,P24)+COUNTIF(K22:K31,P24))</f>
        <v/>
      </c>
      <c r="R24" s="205" t="str">
        <f>IF(P24="","",S24-T24)</f>
        <v/>
      </c>
      <c r="S24" s="205" t="str">
        <f>IF(P24="","",SUMIF(D22:D31,P24,E22:E31)+SUMIF(H22:H31,P24,G22:G31))</f>
        <v/>
      </c>
      <c r="T24" s="205" t="str">
        <f>IF(P24="","",SUMIF(D22:D31,P24,G22:G31)+SUMIF(H22:H31,P24,E22:E31))</f>
        <v/>
      </c>
      <c r="U24" s="5"/>
      <c r="V24" s="288"/>
      <c r="W24" s="192" t="s">
        <v>10</v>
      </c>
      <c r="X24" s="204" t="str">
        <f>IF(COUNTIF(O23:O27,3)=0,"",VLOOKUP(3,O23:Q27,2,FALSE))</f>
        <v/>
      </c>
      <c r="Y24" s="205" t="str">
        <f>IF(COUNTIF(O23:O27,3)=0,"",VLOOKUP(3,O23:Q27,3,FALSE))</f>
        <v/>
      </c>
    </row>
    <row r="25" spans="1:25" ht="20.25" hidden="1" customHeight="1" thickBot="1">
      <c r="A25" s="195"/>
      <c r="B25" s="196"/>
      <c r="C25" s="197"/>
      <c r="D25" s="198" t="str">
        <f>IF(O28=3,"",IF(O28=4,P26,IF(O28=5,P27,"")))</f>
        <v/>
      </c>
      <c r="E25" s="199"/>
      <c r="F25" s="200" t="s">
        <v>5</v>
      </c>
      <c r="G25" s="201"/>
      <c r="H25" s="202" t="str">
        <f>IF(O28=3,"",IF(O28=4,P24,IF(O28=5,P26,"")))</f>
        <v/>
      </c>
      <c r="I25" s="181"/>
      <c r="J25" s="181" t="str">
        <f t="shared" si="4"/>
        <v/>
      </c>
      <c r="K25" s="181" t="str">
        <f t="shared" si="5"/>
        <v/>
      </c>
      <c r="L25" s="181" t="str">
        <f t="shared" si="6"/>
        <v/>
      </c>
      <c r="M25" s="181" t="str">
        <f t="shared" si="7"/>
        <v/>
      </c>
      <c r="N25" s="289"/>
      <c r="O25" s="206"/>
      <c r="P25" s="207"/>
      <c r="Q25" s="208" t="str">
        <f>IF(P25="","",3*COUNTIF(J22:J31,P25)+2*COUNTIF(L22:L31,P25)+2*COUNTIF(M22:M31,P25)+COUNTIF(K22:K31,P25))</f>
        <v/>
      </c>
      <c r="R25" s="205" t="str">
        <f>IF(P25="","",S25-T25)</f>
        <v/>
      </c>
      <c r="S25" s="205" t="str">
        <f>IF(P25="","",SUMIF(D22:D31,P25,E22:E31)+SUMIF(H22:H31,P25,G22:G31))</f>
        <v/>
      </c>
      <c r="T25" s="205" t="str">
        <f>IF(P25="","",SUMIF(D22:D31,P25,G22:G31)+SUMIF(H22:H31,P25,E22:E31))</f>
        <v/>
      </c>
      <c r="U25" s="5"/>
      <c r="V25" s="288"/>
      <c r="W25" s="192" t="s">
        <v>11</v>
      </c>
      <c r="X25" s="204" t="str">
        <f>IF(COUNTIF(O23:O27,4)=0,"",VLOOKUP(4,O23:Q27,2,FALSE))</f>
        <v/>
      </c>
      <c r="Y25" s="205" t="str">
        <f>IF(COUNTIF(O23:O27,4)=0,"",VLOOKUP(4,O23:Q27,3,FALSE))</f>
        <v/>
      </c>
    </row>
    <row r="26" spans="1:25" ht="20.25" hidden="1" customHeight="1" thickBot="1">
      <c r="A26" s="195"/>
      <c r="B26" s="196"/>
      <c r="C26" s="197"/>
      <c r="D26" s="198" t="str">
        <f>IF(O28=3,"",IF(O28=4,P26,IF(O28=5,P26,"")))</f>
        <v/>
      </c>
      <c r="E26" s="199"/>
      <c r="F26" s="200" t="s">
        <v>5</v>
      </c>
      <c r="G26" s="201"/>
      <c r="H26" s="202" t="str">
        <f>IF(O28=3,"",IF(O28=4,P23,IF(O28=5,P23,"")))</f>
        <v/>
      </c>
      <c r="I26" s="181"/>
      <c r="J26" s="181" t="str">
        <f t="shared" si="4"/>
        <v/>
      </c>
      <c r="K26" s="181" t="str">
        <f t="shared" si="5"/>
        <v/>
      </c>
      <c r="L26" s="181" t="str">
        <f t="shared" si="6"/>
        <v/>
      </c>
      <c r="M26" s="181" t="str">
        <f t="shared" si="7"/>
        <v/>
      </c>
      <c r="N26" s="289"/>
      <c r="O26" s="206"/>
      <c r="P26" s="207"/>
      <c r="Q26" s="208" t="str">
        <f>IF(P26="","",3*COUNTIF(J22:J31,P26)+2*COUNTIF(L22:L31,P26)+2*COUNTIF(M22:M31,P26)+COUNTIF(K22:K31,P26))</f>
        <v/>
      </c>
      <c r="R26" s="205" t="str">
        <f>IF(P26="","",S26-T26)</f>
        <v/>
      </c>
      <c r="S26" s="205" t="str">
        <f>IF(P26="","",SUMIF(D22:D31,P26,E22:E31)+SUMIF(H22:H31,P26,G22:G31))</f>
        <v/>
      </c>
      <c r="T26" s="205" t="str">
        <f>IF(P26="","",SUMIF(D22:D31,P26,G22:G31)+SUMIF(H22:H31,P26,E22:E31))</f>
        <v/>
      </c>
      <c r="U26" s="5"/>
      <c r="V26" s="288"/>
      <c r="W26" s="192" t="s">
        <v>12</v>
      </c>
      <c r="X26" s="204" t="str">
        <f>IF(COUNTIF(O23:O27,5)=0,"",VLOOKUP(5,O23:Q27,2,FALSE))</f>
        <v/>
      </c>
      <c r="Y26" s="205" t="str">
        <f>IF(COUNTIF(O23:O27,5)=0,"",VLOOKUP(5,O23:Q27,3,FALSE))</f>
        <v/>
      </c>
    </row>
    <row r="27" spans="1:25" ht="20.25" hidden="1" customHeight="1" thickBot="1">
      <c r="A27" s="195"/>
      <c r="B27" s="196"/>
      <c r="C27" s="197"/>
      <c r="D27" s="198" t="str">
        <f>IF(O28=3,"",IF(O28=4,P25,IF(O28=5,P25,"")))</f>
        <v/>
      </c>
      <c r="E27" s="199"/>
      <c r="F27" s="200" t="s">
        <v>5</v>
      </c>
      <c r="G27" s="201"/>
      <c r="H27" s="202" t="str">
        <f>IF(O28=3,"",IF(O28=4,P24,IF(O28=5,P24,"")))</f>
        <v/>
      </c>
      <c r="I27" s="181"/>
      <c r="J27" s="181" t="str">
        <f t="shared" si="4"/>
        <v/>
      </c>
      <c r="K27" s="181" t="str">
        <f t="shared" si="5"/>
        <v/>
      </c>
      <c r="L27" s="181" t="str">
        <f t="shared" si="6"/>
        <v/>
      </c>
      <c r="M27" s="181" t="str">
        <f t="shared" si="7"/>
        <v/>
      </c>
      <c r="N27" s="289"/>
      <c r="O27" s="206"/>
      <c r="P27" s="207"/>
      <c r="Q27" s="208" t="str">
        <f>IF(P27="","",3*COUNTIF(J22:J31,P27)+2*COUNTIF(L22:L31,P27)+2*COUNTIF(M22:M31,P27)+COUNTIF(K22:K31,P27))</f>
        <v/>
      </c>
      <c r="R27" s="205" t="str">
        <f>IF(P27="","",S27-T27)</f>
        <v/>
      </c>
      <c r="S27" s="205" t="str">
        <f>IF(P27="","",SUMIF(D22:D31,P27,E22:E31)+SUMIF(H22:H31,P27,G22:G31))</f>
        <v/>
      </c>
      <c r="T27" s="205" t="str">
        <f>IF(P27="","",SUMIF(D22:D31,P27,G22:G31)+SUMIF(H22:H31,P27,E22:E31))</f>
        <v/>
      </c>
      <c r="U27" s="5"/>
      <c r="V27" s="5"/>
      <c r="W27" s="5"/>
      <c r="X27" s="5"/>
      <c r="Y27" s="5"/>
    </row>
    <row r="28" spans="1:25" ht="20.25" hidden="1" customHeight="1" thickBot="1">
      <c r="A28" s="195"/>
      <c r="B28" s="196"/>
      <c r="C28" s="197"/>
      <c r="D28" s="198" t="str">
        <f>IF(O28=3,"",IF(O28=4,"",IF(O28=5,P23,"")))</f>
        <v/>
      </c>
      <c r="E28" s="199"/>
      <c r="F28" s="200" t="s">
        <v>5</v>
      </c>
      <c r="G28" s="201"/>
      <c r="H28" s="202" t="str">
        <f>IF(O28=3,"",IF(O28=4,"",IF(O28=5,P27,"")))</f>
        <v/>
      </c>
      <c r="I28" s="181"/>
      <c r="J28" s="181" t="str">
        <f t="shared" si="4"/>
        <v/>
      </c>
      <c r="K28" s="181" t="str">
        <f t="shared" si="5"/>
        <v/>
      </c>
      <c r="L28" s="181" t="str">
        <f t="shared" si="6"/>
        <v/>
      </c>
      <c r="M28" s="181" t="str">
        <f t="shared" si="7"/>
        <v/>
      </c>
      <c r="N28" s="181"/>
      <c r="O28" s="54">
        <f>5-COUNTIF(P23:P27,"")</f>
        <v>0</v>
      </c>
      <c r="P28" s="191" t="s">
        <v>7</v>
      </c>
      <c r="Q28" s="204">
        <f>SUM(Q23:Q27)</f>
        <v>0</v>
      </c>
      <c r="R28" s="204">
        <f>SUM(R23:R27)</f>
        <v>0</v>
      </c>
      <c r="S28" s="204">
        <f>SUM(S23:S27)</f>
        <v>0</v>
      </c>
      <c r="T28" s="204">
        <f>SUM(T23:T27)</f>
        <v>0</v>
      </c>
      <c r="U28" s="5"/>
      <c r="V28" s="5"/>
      <c r="W28" s="5"/>
      <c r="X28" s="5"/>
      <c r="Y28" s="5"/>
    </row>
    <row r="29" spans="1:25" ht="20.25" hidden="1" customHeight="1" thickBot="1">
      <c r="A29" s="195"/>
      <c r="B29" s="196"/>
      <c r="C29" s="197"/>
      <c r="D29" s="198" t="str">
        <f>IF(O28=3,"",IF(O28=4,"",IF(O28=5,P24,"")))</f>
        <v/>
      </c>
      <c r="E29" s="199"/>
      <c r="F29" s="200" t="s">
        <v>5</v>
      </c>
      <c r="G29" s="201"/>
      <c r="H29" s="202" t="str">
        <f>IF(O28=3,"",IF(O28=4,"",IF(O28=5,P26,"")))</f>
        <v/>
      </c>
      <c r="I29" s="181"/>
      <c r="J29" s="181" t="str">
        <f t="shared" si="4"/>
        <v/>
      </c>
      <c r="K29" s="181" t="str">
        <f t="shared" si="5"/>
        <v/>
      </c>
      <c r="L29" s="181" t="str">
        <f t="shared" si="6"/>
        <v/>
      </c>
      <c r="M29" s="181" t="str">
        <f t="shared" si="7"/>
        <v/>
      </c>
      <c r="N29" s="5"/>
      <c r="O29" s="5"/>
      <c r="P29" s="5"/>
      <c r="Q29" s="5"/>
      <c r="R29" s="181"/>
      <c r="S29" s="181"/>
      <c r="T29" s="181"/>
      <c r="U29" s="5"/>
      <c r="V29" s="98"/>
      <c r="W29" s="5"/>
      <c r="X29" s="5"/>
      <c r="Y29" s="5"/>
    </row>
    <row r="30" spans="1:25" ht="20.25" hidden="1" customHeight="1">
      <c r="A30" s="195"/>
      <c r="B30" s="196"/>
      <c r="C30" s="197"/>
      <c r="D30" s="198" t="str">
        <f>IF(O28=3,"",IF(O28=4,"",IF(O28=5,P27,"")))</f>
        <v/>
      </c>
      <c r="E30" s="199"/>
      <c r="F30" s="200" t="s">
        <v>5</v>
      </c>
      <c r="G30" s="201"/>
      <c r="H30" s="202" t="str">
        <f>IF(O28=3,"",IF(O28=4,"",IF(O28=5,P24,"")))</f>
        <v/>
      </c>
      <c r="I30" s="5"/>
      <c r="J30" s="181" t="str">
        <f t="shared" si="4"/>
        <v/>
      </c>
      <c r="K30" s="181" t="str">
        <f t="shared" si="5"/>
        <v/>
      </c>
      <c r="L30" s="181" t="str">
        <f t="shared" si="6"/>
        <v/>
      </c>
      <c r="M30" s="181" t="str">
        <f t="shared" si="7"/>
        <v/>
      </c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0.25" hidden="1" customHeight="1" thickBot="1">
      <c r="A31" s="195"/>
      <c r="B31" s="196"/>
      <c r="C31" s="197"/>
      <c r="D31" s="198" t="str">
        <f>IF(O28=3,"",IF(O28=4,"",IF(O28=5,P26,"")))</f>
        <v/>
      </c>
      <c r="E31" s="199"/>
      <c r="F31" s="200" t="s">
        <v>5</v>
      </c>
      <c r="G31" s="201"/>
      <c r="H31" s="202" t="str">
        <f>IF(O28=3,"",IF(O28=4,"",IF(O28=5,P25,"")))</f>
        <v/>
      </c>
      <c r="I31" s="5"/>
      <c r="J31" s="181" t="str">
        <f t="shared" si="4"/>
        <v/>
      </c>
      <c r="K31" s="181" t="str">
        <f t="shared" si="5"/>
        <v/>
      </c>
      <c r="L31" s="181" t="str">
        <f t="shared" si="6"/>
        <v/>
      </c>
      <c r="M31" s="181" t="str">
        <f t="shared" si="7"/>
        <v/>
      </c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3" customFormat="1" ht="19.5" hidden="1" customHeight="1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8"/>
      <c r="S32" s="188"/>
      <c r="T32" s="188"/>
      <c r="U32" s="5"/>
      <c r="V32" s="5"/>
      <c r="W32" s="5"/>
      <c r="X32" s="5"/>
      <c r="Y32" s="5"/>
    </row>
    <row r="33" spans="1:25" s="3" customFormat="1" ht="20.25" hidden="1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</row>
    <row r="34" spans="1:25" s="3" customFormat="1" ht="20.25" hidden="1" customHeight="1" thickBot="1">
      <c r="A34" s="290" t="s">
        <v>64</v>
      </c>
      <c r="B34" s="290"/>
      <c r="C34" s="290"/>
      <c r="D34" s="290"/>
      <c r="E34" s="290"/>
      <c r="F34" s="290"/>
      <c r="G34" s="290"/>
      <c r="H34" s="290"/>
      <c r="I34" s="209"/>
      <c r="J34" s="181" t="s">
        <v>17</v>
      </c>
      <c r="K34" s="181" t="s">
        <v>58</v>
      </c>
      <c r="L34" s="209"/>
      <c r="M34" s="209"/>
      <c r="N34" s="209"/>
      <c r="O34" s="5"/>
      <c r="P34" s="209"/>
      <c r="Q34" s="209"/>
      <c r="R34" s="209"/>
      <c r="S34" s="209"/>
      <c r="T34" s="209"/>
      <c r="U34" s="209"/>
      <c r="V34" s="209"/>
      <c r="W34" s="209"/>
      <c r="X34" s="209"/>
      <c r="Y34" s="209"/>
    </row>
    <row r="35" spans="1:25" s="3" customFormat="1" ht="20.25" hidden="1" customHeight="1" thickBot="1">
      <c r="A35" s="210"/>
      <c r="B35" s="211"/>
      <c r="C35" s="210"/>
      <c r="D35" s="212" t="str">
        <f>IF(X8="","1º Grupo 1",X8)</f>
        <v>Sec. Gafanha da Nazaré A</v>
      </c>
      <c r="E35" s="213"/>
      <c r="F35" s="200" t="s">
        <v>5</v>
      </c>
      <c r="G35" s="213"/>
      <c r="H35" s="212" t="str">
        <f>IF(X23="","2º Grupo 2",X23)</f>
        <v>2º Grupo 2</v>
      </c>
      <c r="I35" s="209"/>
      <c r="J35" s="181" t="str">
        <f>IF(E35&gt;G35,D35,IF(G35&gt;E35,H35,""))</f>
        <v/>
      </c>
      <c r="K35" s="181" t="str">
        <f>IF(E35&lt;G35,D35,IF(G35&lt;E35,H35,""))</f>
        <v/>
      </c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193" t="s">
        <v>66</v>
      </c>
      <c r="Y35" s="209"/>
    </row>
    <row r="36" spans="1:25" s="3" customFormat="1" ht="20.25" hidden="1" customHeight="1">
      <c r="A36" s="210"/>
      <c r="B36" s="211"/>
      <c r="C36" s="210"/>
      <c r="D36" s="212" t="str">
        <f>IF(X22="","1º Grupo 2",X22)</f>
        <v>1º Grupo 2</v>
      </c>
      <c r="E36" s="213"/>
      <c r="F36" s="200" t="s">
        <v>5</v>
      </c>
      <c r="G36" s="213"/>
      <c r="H36" s="212" t="str">
        <f>IF(X9="","2º Grupo 1",X9)</f>
        <v>AE Vagos</v>
      </c>
      <c r="I36" s="209"/>
      <c r="J36" s="181" t="str">
        <f>IF(E36&gt;G36,D36,IF(G36&gt;E36,H36,""))</f>
        <v/>
      </c>
      <c r="K36" s="181" t="str">
        <f>IF(E36&lt;G36,D36,IF(G36&lt;E36,H36,""))</f>
        <v/>
      </c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14" t="s">
        <v>8</v>
      </c>
      <c r="X36" s="215" t="str">
        <f>IF(J45="","",J45)</f>
        <v/>
      </c>
      <c r="Y36" s="209"/>
    </row>
    <row r="37" spans="1:25" s="3" customFormat="1" ht="20.25" hidden="1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181"/>
      <c r="K37" s="181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14" t="s">
        <v>9</v>
      </c>
      <c r="X37" s="215" t="str">
        <f>IF(K45="","",K45)</f>
        <v/>
      </c>
      <c r="Y37" s="209"/>
    </row>
    <row r="38" spans="1:25" s="3" customFormat="1" ht="20.25" hidden="1" customHeight="1">
      <c r="A38" s="290" t="s">
        <v>68</v>
      </c>
      <c r="B38" s="290"/>
      <c r="C38" s="290"/>
      <c r="D38" s="290"/>
      <c r="E38" s="290"/>
      <c r="F38" s="290"/>
      <c r="G38" s="290"/>
      <c r="H38" s="290"/>
      <c r="I38" s="209"/>
      <c r="J38" s="181"/>
      <c r="K38" s="181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14" t="s">
        <v>10</v>
      </c>
      <c r="X38" s="215" t="str">
        <f>IF(J42="","",J42)</f>
        <v/>
      </c>
      <c r="Y38" s="209"/>
    </row>
    <row r="39" spans="1:25" s="3" customFormat="1" ht="20.25" hidden="1" customHeight="1">
      <c r="A39" s="210"/>
      <c r="B39" s="211"/>
      <c r="C39" s="210"/>
      <c r="D39" s="212" t="str">
        <f>IF(X10="","3º Grupo 1",X10)</f>
        <v>EP Agric. Des. Rural Vagos</v>
      </c>
      <c r="E39" s="213"/>
      <c r="F39" s="200" t="s">
        <v>5</v>
      </c>
      <c r="G39" s="213"/>
      <c r="H39" s="212" t="str">
        <f>IF(X24="","3º Grupo 2",X24)</f>
        <v>3º Grupo 2</v>
      </c>
      <c r="I39" s="209"/>
      <c r="J39" s="181" t="str">
        <f>IF(E39&gt;G39,D39,IF(G39&gt;E39,H39,""))</f>
        <v/>
      </c>
      <c r="K39" s="181" t="str">
        <f t="shared" ref="K39" si="8">IF(E39&lt;G39,D39,IF(G39&lt;E39,H39,""))</f>
        <v/>
      </c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14" t="s">
        <v>11</v>
      </c>
      <c r="X39" s="215" t="str">
        <f>IF(K42="","",K42)</f>
        <v/>
      </c>
      <c r="Y39" s="209"/>
    </row>
    <row r="40" spans="1:25" s="3" customFormat="1" ht="20.25" hidden="1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181"/>
      <c r="K40" s="181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14" t="s">
        <v>12</v>
      </c>
      <c r="X40" s="215" t="str">
        <f>IF(J39="","",J39)</f>
        <v/>
      </c>
      <c r="Y40" s="209"/>
    </row>
    <row r="41" spans="1:25" s="3" customFormat="1" ht="20.25" hidden="1" customHeight="1" thickBot="1">
      <c r="A41" s="290" t="s">
        <v>65</v>
      </c>
      <c r="B41" s="290"/>
      <c r="C41" s="290"/>
      <c r="D41" s="290"/>
      <c r="E41" s="290"/>
      <c r="F41" s="290"/>
      <c r="G41" s="290"/>
      <c r="H41" s="290"/>
      <c r="I41" s="209"/>
      <c r="J41" s="181"/>
      <c r="K41" s="181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14" t="s">
        <v>67</v>
      </c>
      <c r="X41" s="215" t="str">
        <f>IF(K39="","",K39)</f>
        <v/>
      </c>
      <c r="Y41" s="209"/>
    </row>
    <row r="42" spans="1:25" s="3" customFormat="1" ht="20.25" hidden="1" customHeight="1">
      <c r="A42" s="210"/>
      <c r="B42" s="211"/>
      <c r="C42" s="210"/>
      <c r="D42" s="212" t="str">
        <f>IF(K35="","Vencido da 1ª 1/2 final",K35)</f>
        <v>Vencido da 1ª 1/2 final</v>
      </c>
      <c r="E42" s="213"/>
      <c r="F42" s="200" t="s">
        <v>5</v>
      </c>
      <c r="G42" s="213"/>
      <c r="H42" s="212" t="str">
        <f>IF(K36="","Vencido da 2ª 1/2 final",K36)</f>
        <v>Vencido da 2ª 1/2 final</v>
      </c>
      <c r="I42" s="209"/>
      <c r="J42" s="181" t="str">
        <f>IF(E42&gt;G42,D42,IF(G42&gt;E42,H42,""))</f>
        <v/>
      </c>
      <c r="K42" s="181" t="str">
        <f>IF(E42&lt;G42,D42,IF(G42&lt;E42,H42,""))</f>
        <v/>
      </c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</row>
    <row r="43" spans="1:25" s="3" customFormat="1" ht="20.25" hidden="1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181"/>
      <c r="K43" s="181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</row>
    <row r="44" spans="1:25" s="3" customFormat="1" ht="20.25" hidden="1" customHeight="1">
      <c r="A44" s="290" t="s">
        <v>62</v>
      </c>
      <c r="B44" s="290"/>
      <c r="C44" s="290"/>
      <c r="D44" s="290"/>
      <c r="E44" s="290"/>
      <c r="F44" s="290"/>
      <c r="G44" s="290"/>
      <c r="H44" s="290"/>
      <c r="I44" s="209"/>
      <c r="J44" s="181"/>
      <c r="K44" s="181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</row>
    <row r="45" spans="1:25" s="3" customFormat="1" ht="20.25" hidden="1" customHeight="1">
      <c r="A45" s="210"/>
      <c r="B45" s="211"/>
      <c r="C45" s="210"/>
      <c r="D45" s="212" t="str">
        <f>IF(J35="","Vencedor da 1ª 1/2 final",J35)</f>
        <v>Vencedor da 1ª 1/2 final</v>
      </c>
      <c r="E45" s="213"/>
      <c r="F45" s="200" t="s">
        <v>5</v>
      </c>
      <c r="G45" s="213"/>
      <c r="H45" s="212" t="str">
        <f>IF(J36="","Vencedor da 2ª 1/2 final",J36)</f>
        <v>Vencedor da 2ª 1/2 final</v>
      </c>
      <c r="I45" s="209"/>
      <c r="J45" s="181" t="str">
        <f t="shared" ref="J45" si="9">IF(E45&gt;G45,D45,IF(G45&gt;E45,H45,""))</f>
        <v/>
      </c>
      <c r="K45" s="181" t="str">
        <f t="shared" ref="K45" si="10">IF(E45&lt;G45,D45,IF(G45&lt;E45,H45,""))</f>
        <v/>
      </c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</row>
    <row r="46" spans="1:25" s="3" customFormat="1" ht="20.25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181"/>
      <c r="K46" s="181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91" t="s">
        <v>63</v>
      </c>
      <c r="Y46" s="291"/>
    </row>
    <row r="47" spans="1:25" s="3" customFormat="1" ht="19.5" hidden="1" customHeight="1"/>
    <row r="48" spans="1:25" s="3" customFormat="1" ht="19.5" hidden="1" customHeight="1"/>
    <row r="49" s="3" customFormat="1" ht="19.5" hidden="1" customHeight="1"/>
    <row r="50" s="3" customFormat="1" ht="19.5" hidden="1" customHeight="1"/>
    <row r="51" s="3" customFormat="1" ht="19.5" hidden="1" customHeight="1"/>
    <row r="52" s="3" customFormat="1" ht="19.5" hidden="1" customHeight="1"/>
    <row r="53" s="3" customFormat="1" ht="19.5" hidden="1" customHeight="1"/>
    <row r="54" s="3" customFormat="1" ht="19.5" hidden="1" customHeight="1"/>
    <row r="55" s="3" customFormat="1" ht="19.5" hidden="1" customHeight="1"/>
    <row r="56" s="3" customFormat="1" ht="19.5" hidden="1" customHeight="1"/>
    <row r="57" s="3" customFormat="1" ht="19.5" hidden="1" customHeight="1"/>
    <row r="58" s="3" customFormat="1" ht="19.5" hidden="1" customHeight="1"/>
    <row r="59" s="3" customFormat="1" ht="19.5" hidden="1" customHeight="1"/>
    <row r="60" s="3" customFormat="1" ht="19.5" hidden="1" customHeight="1"/>
    <row r="61" s="3" customFormat="1" ht="19.5" hidden="1" customHeight="1"/>
    <row r="62" ht="16.5" hidden="1"/>
    <row r="63" ht="16.5" hidden="1"/>
    <row r="64" ht="16.5" hidden="1"/>
    <row r="65" ht="16.5" hidden="1"/>
    <row r="66" ht="16.5" hidden="1"/>
    <row r="67" ht="16.5" hidden="1"/>
    <row r="68" ht="16.5" hidden="1"/>
    <row r="69" ht="16.5" hidden="1"/>
    <row r="70" ht="16.5" hidden="1"/>
    <row r="71" ht="16.5" hidden="1"/>
    <row r="72" ht="16.5" hidden="1"/>
    <row r="73" ht="16.5" hidden="1"/>
    <row r="74" ht="16.5" hidden="1"/>
    <row r="75" s="3" customFormat="1" ht="1.5" hidden="1" customHeight="1"/>
    <row r="76" s="3" customFormat="1" ht="16.5" hidden="1"/>
    <row r="77" s="3" customFormat="1" ht="16.5" hidden="1"/>
    <row r="78" ht="16.5" hidden="1"/>
    <row r="79" ht="16.5" hidden="1"/>
    <row r="80" ht="16.5" hidden="1"/>
    <row r="81" ht="16.5" hidden="1"/>
    <row r="82" ht="16.5" hidden="1"/>
  </sheetData>
  <sheetProtection algorithmName="SHA-512" hashValue="uk/SCj3nsXC0VqvsJJ2bEaoIjtsX+pwOD3IkIGABP4A316MB8KKI/oa1w6Jhx8pCIF1f7bS+Hbofr4NNAEkptg==" saltValue="Cqru7JSADP8nS8VUY0YKMA==" spinCount="100000" sheet="1" objects="1" scenarios="1"/>
  <mergeCells count="14">
    <mergeCell ref="A44:H44"/>
    <mergeCell ref="X46:Y46"/>
    <mergeCell ref="D21:H21"/>
    <mergeCell ref="V22:V26"/>
    <mergeCell ref="N23:N27"/>
    <mergeCell ref="A34:H34"/>
    <mergeCell ref="A38:H38"/>
    <mergeCell ref="A41:H41"/>
    <mergeCell ref="A20:H20"/>
    <mergeCell ref="A1:Y4"/>
    <mergeCell ref="A6:H6"/>
    <mergeCell ref="D7:H7"/>
    <mergeCell ref="V8:V12"/>
    <mergeCell ref="N9:N13"/>
  </mergeCells>
  <dataValidations count="1">
    <dataValidation type="whole" allowBlank="1" showInputMessage="1" showErrorMessage="1" error="Para 1º colocar 1, para 2º colocar 2" sqref="O9:O13 O23:O27">
      <formula1>1</formula1>
      <formula2>5</formula2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80" orientation="landscape" r:id="rId1"/>
  <rowBreaks count="1" manualBreakCount="1">
    <brk id="32" max="2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CC"/>
  </sheetPr>
  <dimension ref="A1:AS83"/>
  <sheetViews>
    <sheetView view="pageBreakPreview" zoomScaleNormal="70" zoomScaleSheetLayoutView="100" workbookViewId="0">
      <selection activeCell="E8" sqref="E8"/>
    </sheetView>
  </sheetViews>
  <sheetFormatPr defaultColWidth="0" defaultRowHeight="16.5" customHeight="1" zeroHeight="1"/>
  <cols>
    <col min="1" max="3" width="7.85546875" style="4" customWidth="1"/>
    <col min="4" max="4" width="17.140625" style="4" customWidth="1"/>
    <col min="5" max="5" width="5" style="4" customWidth="1"/>
    <col min="6" max="6" width="2.7109375" style="4" customWidth="1"/>
    <col min="7" max="7" width="5" style="4" customWidth="1"/>
    <col min="8" max="8" width="17.140625" style="4" customWidth="1"/>
    <col min="9" max="9" width="9.140625" style="4" customWidth="1"/>
    <col min="10" max="13" width="9.140625" style="4" hidden="1" customWidth="1"/>
    <col min="14" max="14" width="3.7109375" style="4" customWidth="1"/>
    <col min="15" max="15" width="7.28515625" style="4" customWidth="1"/>
    <col min="16" max="16" width="20.85546875" style="4" customWidth="1"/>
    <col min="17" max="20" width="7" style="4" customWidth="1"/>
    <col min="21" max="21" width="9.140625" style="4" customWidth="1"/>
    <col min="22" max="22" width="4" style="4" customWidth="1"/>
    <col min="23" max="23" width="3.5703125" style="4" customWidth="1"/>
    <col min="24" max="24" width="22.85546875" style="4" customWidth="1"/>
    <col min="25" max="25" width="8.28515625" style="4" customWidth="1"/>
    <col min="26" max="26" width="0.28515625" style="4" customWidth="1"/>
    <col min="27" max="45" width="0" style="4" hidden="1" customWidth="1"/>
    <col min="46" max="16384" width="7.7109375" style="4" hidden="1"/>
  </cols>
  <sheetData>
    <row r="1" spans="1:25" ht="20.25" customHeight="1">
      <c r="A1" s="275" t="s">
        <v>69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20.25" customHeight="1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20.25" customHeight="1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25" ht="20.25" customHeight="1" thickBo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</row>
    <row r="5" spans="1:25" ht="20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0.25" customHeight="1" thickBot="1">
      <c r="A6" s="281" t="s">
        <v>13</v>
      </c>
      <c r="B6" s="282"/>
      <c r="C6" s="282"/>
      <c r="D6" s="282"/>
      <c r="E6" s="282"/>
      <c r="F6" s="282"/>
      <c r="G6" s="282"/>
      <c r="H6" s="282"/>
      <c r="I6" s="167"/>
      <c r="J6" s="167"/>
      <c r="K6" s="167"/>
      <c r="L6" s="167"/>
      <c r="M6" s="16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0.25" customHeight="1" thickBot="1">
      <c r="A7" s="166" t="s">
        <v>0</v>
      </c>
      <c r="B7" s="11" t="s">
        <v>18</v>
      </c>
      <c r="C7" s="12" t="s">
        <v>16</v>
      </c>
      <c r="D7" s="266" t="str">
        <f>P8</f>
        <v>Grupo 1</v>
      </c>
      <c r="E7" s="267"/>
      <c r="F7" s="267"/>
      <c r="G7" s="267"/>
      <c r="H7" s="268"/>
      <c r="I7" s="167"/>
      <c r="J7" s="167" t="s">
        <v>17</v>
      </c>
      <c r="K7" s="167" t="s">
        <v>58</v>
      </c>
      <c r="L7" s="167" t="s">
        <v>59</v>
      </c>
      <c r="M7" s="167" t="s">
        <v>59</v>
      </c>
      <c r="N7" s="167"/>
      <c r="O7" s="167"/>
      <c r="P7" s="167"/>
      <c r="Q7" s="167"/>
      <c r="R7" s="167"/>
      <c r="S7" s="167"/>
      <c r="T7" s="167"/>
      <c r="U7" s="5"/>
      <c r="V7" s="5"/>
      <c r="W7" s="5"/>
      <c r="X7" s="95" t="s">
        <v>14</v>
      </c>
      <c r="Y7" s="96" t="s">
        <v>1</v>
      </c>
    </row>
    <row r="8" spans="1:25" ht="20.25" customHeight="1" thickBot="1">
      <c r="A8" s="59"/>
      <c r="B8" s="156"/>
      <c r="C8" s="55"/>
      <c r="D8" s="42" t="str">
        <f>IF(P9="","",P9)</f>
        <v/>
      </c>
      <c r="E8" s="100"/>
      <c r="F8" s="13" t="s">
        <v>5</v>
      </c>
      <c r="G8" s="103"/>
      <c r="H8" s="45" t="str">
        <f>IF(P10="","",P10)</f>
        <v/>
      </c>
      <c r="I8" s="167"/>
      <c r="J8" s="167" t="str">
        <f>IF(E8&gt;G8,D8,IF(G8&gt;E8,H8,""))</f>
        <v/>
      </c>
      <c r="K8" s="167" t="str">
        <f>IF(E8&lt;G8,D8,IF(G8&lt;E8,H8,""))</f>
        <v/>
      </c>
      <c r="L8" s="167" t="str">
        <f>IF(AND(E8&lt;&gt;"",G8&lt;&gt;"",E8=G8),D8,"")</f>
        <v/>
      </c>
      <c r="M8" s="167" t="str">
        <f>IF(AND(E8&lt;&gt;"",G8&lt;&gt;"",E8=G8),H8,"")</f>
        <v/>
      </c>
      <c r="N8" s="167"/>
      <c r="O8" s="40" t="s">
        <v>19</v>
      </c>
      <c r="P8" s="14" t="s">
        <v>40</v>
      </c>
      <c r="Q8" s="15" t="s">
        <v>1</v>
      </c>
      <c r="R8" s="15" t="s">
        <v>2</v>
      </c>
      <c r="S8" s="15" t="s">
        <v>3</v>
      </c>
      <c r="T8" s="15" t="s">
        <v>4</v>
      </c>
      <c r="U8" s="5"/>
      <c r="V8" s="269" t="s">
        <v>15</v>
      </c>
      <c r="W8" s="16" t="s">
        <v>8</v>
      </c>
      <c r="X8" s="17" t="str">
        <f>IF(COUNTIF(O9:O13,1)=0,"",VLOOKUP(1,O9:Q13,2,FALSE))</f>
        <v/>
      </c>
      <c r="Y8" s="18" t="str">
        <f>IF(COUNTIF(O9:O13,1)=0,"",VLOOKUP(1,O9:Q13,3,FALSE))</f>
        <v/>
      </c>
    </row>
    <row r="9" spans="1:25" ht="20.25" customHeight="1" thickBot="1">
      <c r="A9" s="60"/>
      <c r="B9" s="157"/>
      <c r="C9" s="56"/>
      <c r="D9" s="43" t="str">
        <f>IF(O14=2,P10,IF(O14=3,P9,IF(O14=4,P11,IF(O14=5,P11,""))))</f>
        <v/>
      </c>
      <c r="E9" s="101"/>
      <c r="F9" s="19" t="s">
        <v>5</v>
      </c>
      <c r="G9" s="104"/>
      <c r="H9" s="46" t="str">
        <f>IF(O14=2,P9,IF(O14=3,P11,IF(O14=4,P12,IF(O14=5,P13,""))))</f>
        <v/>
      </c>
      <c r="I9" s="20"/>
      <c r="J9" s="167" t="str">
        <f t="shared" ref="J9:J17" si="0">IF(E9&gt;G9,D9,IF(G9&gt;E9,H9,""))</f>
        <v/>
      </c>
      <c r="K9" s="167" t="str">
        <f t="shared" ref="K9:K17" si="1">IF(E9&lt;G9,D9,IF(G9&lt;E9,H9,""))</f>
        <v/>
      </c>
      <c r="L9" s="167" t="str">
        <f t="shared" ref="L9:L17" si="2">IF(AND(E9&lt;&gt;"",G9&lt;&gt;"",E9=G9),D9,"")</f>
        <v/>
      </c>
      <c r="M9" s="167" t="str">
        <f t="shared" ref="M9:M17" si="3">IF(AND(E9&lt;&gt;"",G9&lt;&gt;"",E9=G9),H9,"")</f>
        <v/>
      </c>
      <c r="N9" s="272" t="s">
        <v>6</v>
      </c>
      <c r="O9" s="106"/>
      <c r="P9" s="21"/>
      <c r="Q9" s="22" t="str">
        <f>IF(P9="","",3*COUNTIF(J8:J17,P9)+2*COUNTIF(L8:L17,P9)+2*COUNTIF(M8:M17,P9)+COUNTIF(K8:K17,P9))</f>
        <v/>
      </c>
      <c r="R9" s="18" t="str">
        <f>IF(P9="","",S9-T9)</f>
        <v/>
      </c>
      <c r="S9" s="18" t="str">
        <f>IF(P9="","",SUMIF(D8:D17,P9,E8:E17)+SUMIF(H8:H17,P9,G8:G17))</f>
        <v/>
      </c>
      <c r="T9" s="18" t="str">
        <f>IF(P9="","",SUMIF(D8:D17,P9,G8:G17)+SUMIF(H8:H17,P9,E8:E17))</f>
        <v/>
      </c>
      <c r="U9" s="5"/>
      <c r="V9" s="270"/>
      <c r="W9" s="23" t="s">
        <v>9</v>
      </c>
      <c r="X9" s="24" t="str">
        <f>IF(COUNTIF(O9:O13,2)=0,"",VLOOKUP(2,O9:Q13,2,FALSE))</f>
        <v/>
      </c>
      <c r="Y9" s="25" t="str">
        <f>IF(COUNTIF(O9:O13,2)=0,"",VLOOKUP(2,O9:Q13,3,FALSE))</f>
        <v/>
      </c>
    </row>
    <row r="10" spans="1:25" ht="20.25" customHeight="1">
      <c r="A10" s="61"/>
      <c r="B10" s="158"/>
      <c r="C10" s="57"/>
      <c r="D10" s="44" t="str">
        <f>IF(O14=3,P10,IF(O14=4,P9,IF(O14=5,P9,"")))</f>
        <v/>
      </c>
      <c r="E10" s="102"/>
      <c r="F10" s="26" t="s">
        <v>5</v>
      </c>
      <c r="G10" s="105"/>
      <c r="H10" s="47" t="str">
        <f>IF(O14=3,P11,IF(O14=4,P11,IF(O14=5,P11,"")))</f>
        <v/>
      </c>
      <c r="I10" s="167"/>
      <c r="J10" s="167" t="str">
        <f t="shared" si="0"/>
        <v/>
      </c>
      <c r="K10" s="167" t="str">
        <f t="shared" si="1"/>
        <v/>
      </c>
      <c r="L10" s="167" t="str">
        <f t="shared" si="2"/>
        <v/>
      </c>
      <c r="M10" s="167" t="str">
        <f t="shared" si="3"/>
        <v/>
      </c>
      <c r="N10" s="273"/>
      <c r="O10" s="107"/>
      <c r="P10" s="27"/>
      <c r="Q10" s="28" t="str">
        <f>IF(P10="","",3*COUNTIF(J8:J17,P10)+2*COUNTIF(L8:L17,P10)+2*COUNTIF(M8:M17,P10)+COUNTIF(K8:K17,P10))</f>
        <v/>
      </c>
      <c r="R10" s="29" t="str">
        <f>IF(P10="","",S10-T10)</f>
        <v/>
      </c>
      <c r="S10" s="29" t="str">
        <f>IF(P10="","",SUMIF(D8:D17,P10,E8:E17)+SUMIF(H8:H17,P10,G8:G17))</f>
        <v/>
      </c>
      <c r="T10" s="29" t="str">
        <f>IF(P10="","",SUMIF(D8:D17,P10,G8:G17)+SUMIF(H8:H17,P10,E8:E17))</f>
        <v/>
      </c>
      <c r="U10" s="5"/>
      <c r="V10" s="270"/>
      <c r="W10" s="23" t="s">
        <v>10</v>
      </c>
      <c r="X10" s="24" t="str">
        <f>IF(COUNTIF(O9:O13,3)=0,"",VLOOKUP(3,O9:Q13,2,FALSE))</f>
        <v/>
      </c>
      <c r="Y10" s="25" t="str">
        <f>IF(COUNTIF(O9:O13,3)=0,"",VLOOKUP(3,O9:Q13,3,FALSE))</f>
        <v/>
      </c>
    </row>
    <row r="11" spans="1:25" ht="20.25" customHeight="1" thickBot="1">
      <c r="A11" s="60"/>
      <c r="B11" s="157"/>
      <c r="C11" s="56"/>
      <c r="D11" s="43" t="str">
        <f>IF(O14=3,"",IF(O14=4,P12,IF(O14=5,P13,"")))</f>
        <v/>
      </c>
      <c r="E11" s="101"/>
      <c r="F11" s="19" t="s">
        <v>5</v>
      </c>
      <c r="G11" s="104"/>
      <c r="H11" s="46" t="str">
        <f>IF(O14=3,"",IF(O14=4,P10,IF(O14=5,P12,"")))</f>
        <v/>
      </c>
      <c r="I11" s="167"/>
      <c r="J11" s="167" t="str">
        <f t="shared" si="0"/>
        <v/>
      </c>
      <c r="K11" s="167" t="str">
        <f t="shared" si="1"/>
        <v/>
      </c>
      <c r="L11" s="167" t="str">
        <f t="shared" si="2"/>
        <v/>
      </c>
      <c r="M11" s="167" t="str">
        <f t="shared" si="3"/>
        <v/>
      </c>
      <c r="N11" s="273"/>
      <c r="O11" s="107"/>
      <c r="P11" s="30"/>
      <c r="Q11" s="28" t="str">
        <f>IF(P11="","",3*COUNTIF(J8:J17,P11)+2*COUNTIF(L8:L17,P11)+2*COUNTIF(M8:M17,P11)+COUNTIF(K8:K17,P11))</f>
        <v/>
      </c>
      <c r="R11" s="29" t="str">
        <f>IF(P11="","",S11-T11)</f>
        <v/>
      </c>
      <c r="S11" s="25" t="str">
        <f>IF(P11="","",SUMIF(D8:D17,P11,E8:E17)+SUMIF(H8:H17,P11,G8:G17))</f>
        <v/>
      </c>
      <c r="T11" s="25" t="str">
        <f>IF(P11="","",SUMIF(D8:D17,P11,G8:G17)+SUMIF(H8:H17,P11,E8:E17))</f>
        <v/>
      </c>
      <c r="U11" s="5"/>
      <c r="V11" s="270"/>
      <c r="W11" s="23" t="s">
        <v>11</v>
      </c>
      <c r="X11" s="24" t="str">
        <f>IF(COUNTIF(O9:O13,4)=0,"",VLOOKUP(4,O9:Q13,2,FALSE))</f>
        <v/>
      </c>
      <c r="Y11" s="25" t="str">
        <f>IF(COUNTIF(O9:O13,4)=0,"",VLOOKUP(4,O9:Q13,3,FALSE))</f>
        <v/>
      </c>
    </row>
    <row r="12" spans="1:25" ht="20.25" customHeight="1" thickBot="1">
      <c r="A12" s="61"/>
      <c r="B12" s="158"/>
      <c r="C12" s="57"/>
      <c r="D12" s="44" t="str">
        <f>IF(O14=3,"",IF(O14=4,P12,IF(O14=5,P12,"")))</f>
        <v/>
      </c>
      <c r="E12" s="102"/>
      <c r="F12" s="26" t="s">
        <v>5</v>
      </c>
      <c r="G12" s="105"/>
      <c r="H12" s="47" t="str">
        <f>IF(O14=3,"",IF(O14=4,P9,IF(O14=5,P9,"")))</f>
        <v/>
      </c>
      <c r="I12" s="167"/>
      <c r="J12" s="167" t="str">
        <f t="shared" si="0"/>
        <v/>
      </c>
      <c r="K12" s="167" t="str">
        <f t="shared" si="1"/>
        <v/>
      </c>
      <c r="L12" s="167" t="str">
        <f t="shared" si="2"/>
        <v/>
      </c>
      <c r="M12" s="167" t="str">
        <f t="shared" si="3"/>
        <v/>
      </c>
      <c r="N12" s="273"/>
      <c r="O12" s="107"/>
      <c r="P12" s="31"/>
      <c r="Q12" s="28" t="str">
        <f>IF(P12="","",3*COUNTIF(J8:J17,P12)+2*COUNTIF(L8:L17,P12)+2*COUNTIF(M8:M17,P12)+COUNTIF(K8:K17,P12))</f>
        <v/>
      </c>
      <c r="R12" s="29" t="str">
        <f>IF(P12="","",S12-T12)</f>
        <v/>
      </c>
      <c r="S12" s="25" t="str">
        <f>IF(P12="","",SUMIF(D8:D17,P12,E8:E17)+SUMIF(H8:H17,P12,G8:G17))</f>
        <v/>
      </c>
      <c r="T12" s="25" t="str">
        <f>IF(P12="","",SUMIF(D8:D17,P12,G8:G17)+SUMIF(H8:H17,P12,E8:E17))</f>
        <v/>
      </c>
      <c r="U12" s="5"/>
      <c r="V12" s="271"/>
      <c r="W12" s="32" t="s">
        <v>12</v>
      </c>
      <c r="X12" s="33" t="str">
        <f>IF(COUNTIF(O9:O13,5)=0,"",VLOOKUP(5,O9:Q13,2,FALSE))</f>
        <v/>
      </c>
      <c r="Y12" s="34" t="str">
        <f>IF(COUNTIF(O9:O13,5)=0,"",VLOOKUP(5,O9:Q13,3,FALSE))</f>
        <v/>
      </c>
    </row>
    <row r="13" spans="1:25" ht="20.25" customHeight="1" thickBot="1">
      <c r="A13" s="60"/>
      <c r="B13" s="157"/>
      <c r="C13" s="56"/>
      <c r="D13" s="43" t="str">
        <f>IF(O14=3,"",IF(O14=4,P11,IF(O14=5,P11,"")))</f>
        <v/>
      </c>
      <c r="E13" s="101"/>
      <c r="F13" s="19" t="s">
        <v>5</v>
      </c>
      <c r="G13" s="104"/>
      <c r="H13" s="46" t="str">
        <f>IF(O14=3,"",IF(O14=4,P10,IF(O14=5,P10,"")))</f>
        <v/>
      </c>
      <c r="I13" s="167"/>
      <c r="J13" s="167" t="str">
        <f t="shared" si="0"/>
        <v/>
      </c>
      <c r="K13" s="167" t="str">
        <f t="shared" si="1"/>
        <v/>
      </c>
      <c r="L13" s="167" t="str">
        <f t="shared" si="2"/>
        <v/>
      </c>
      <c r="M13" s="167" t="str">
        <f t="shared" si="3"/>
        <v/>
      </c>
      <c r="N13" s="274"/>
      <c r="O13" s="108"/>
      <c r="P13" s="35"/>
      <c r="Q13" s="28" t="str">
        <f>IF(P13="","",3*COUNTIF(J8:J17,P13)+2*COUNTIF(L8:L17,P13)+2*COUNTIF(M8:M17,P13)+COUNTIF(K8:K17,P13))</f>
        <v/>
      </c>
      <c r="R13" s="29" t="str">
        <f>IF(P13="","",S13-T13)</f>
        <v/>
      </c>
      <c r="S13" s="25" t="str">
        <f>IF(P13="","",SUMIF(D8:D17,P13,E8:E17)+SUMIF(H8:H17,P13,G8:G17))</f>
        <v/>
      </c>
      <c r="T13" s="25" t="str">
        <f>IF(P13="","",SUMIF(D8:D17,P13,G8:G17)+SUMIF(H8:H17,P13,E8:E17))</f>
        <v/>
      </c>
      <c r="U13" s="5"/>
      <c r="V13" s="5"/>
      <c r="W13" s="5"/>
      <c r="X13" s="5"/>
      <c r="Y13" s="5"/>
    </row>
    <row r="14" spans="1:25" ht="20.25" customHeight="1" thickBot="1">
      <c r="A14" s="61"/>
      <c r="B14" s="158"/>
      <c r="C14" s="57"/>
      <c r="D14" s="44" t="str">
        <f>IF(O14=3,"",IF(O14=4,"",IF(O14=5,P9,"")))</f>
        <v/>
      </c>
      <c r="E14" s="102"/>
      <c r="F14" s="26" t="s">
        <v>5</v>
      </c>
      <c r="G14" s="105"/>
      <c r="H14" s="47" t="str">
        <f>IF(O14=3,"",IF(O14=4,"",IF(O14=5,P13,"")))</f>
        <v/>
      </c>
      <c r="I14" s="167"/>
      <c r="J14" s="167" t="str">
        <f t="shared" si="0"/>
        <v/>
      </c>
      <c r="K14" s="167" t="str">
        <f t="shared" si="1"/>
        <v/>
      </c>
      <c r="L14" s="167" t="str">
        <f t="shared" si="2"/>
        <v/>
      </c>
      <c r="M14" s="167" t="str">
        <f t="shared" si="3"/>
        <v/>
      </c>
      <c r="N14" s="167"/>
      <c r="O14" s="54">
        <f>5-COUNTIF(P9:P13,"")</f>
        <v>0</v>
      </c>
      <c r="P14" s="11" t="s">
        <v>7</v>
      </c>
      <c r="Q14" s="36">
        <f>SUM(Q9:Q13)</f>
        <v>0</v>
      </c>
      <c r="R14" s="36">
        <f>SUM(R9:R13)</f>
        <v>0</v>
      </c>
      <c r="S14" s="36">
        <f>SUM(S9:S13)</f>
        <v>0</v>
      </c>
      <c r="T14" s="36">
        <f>SUM(T9:T13)</f>
        <v>0</v>
      </c>
      <c r="U14" s="5"/>
      <c r="V14" s="5"/>
      <c r="W14" s="5"/>
      <c r="X14" s="5"/>
      <c r="Y14" s="5"/>
    </row>
    <row r="15" spans="1:25" ht="20.25" customHeight="1" thickBot="1">
      <c r="A15" s="62"/>
      <c r="B15" s="159"/>
      <c r="C15" s="58"/>
      <c r="D15" s="43" t="str">
        <f>IF(O14=3,"",IF(O14=4,"",IF(O14=5,P10,"")))</f>
        <v/>
      </c>
      <c r="E15" s="101"/>
      <c r="F15" s="19" t="s">
        <v>5</v>
      </c>
      <c r="G15" s="104"/>
      <c r="H15" s="46" t="str">
        <f>IF(O14=3,"",IF(O14=4,"",IF(O14=5,P12,"")))</f>
        <v/>
      </c>
      <c r="I15" s="167"/>
      <c r="J15" s="167" t="str">
        <f t="shared" si="0"/>
        <v/>
      </c>
      <c r="K15" s="167" t="str">
        <f t="shared" si="1"/>
        <v/>
      </c>
      <c r="L15" s="167" t="str">
        <f t="shared" si="2"/>
        <v/>
      </c>
      <c r="M15" s="167" t="str">
        <f t="shared" si="3"/>
        <v/>
      </c>
      <c r="N15" s="5"/>
      <c r="O15" s="5"/>
      <c r="P15" s="5"/>
      <c r="Q15" s="5"/>
      <c r="R15" s="167"/>
      <c r="S15" s="167"/>
      <c r="T15" s="167"/>
      <c r="U15" s="5"/>
      <c r="V15" s="5"/>
      <c r="W15" s="5"/>
      <c r="X15" s="5"/>
      <c r="Y15" s="5"/>
    </row>
    <row r="16" spans="1:25" ht="20.25" customHeight="1">
      <c r="A16" s="61"/>
      <c r="B16" s="158"/>
      <c r="C16" s="57"/>
      <c r="D16" s="44" t="str">
        <f>IF(O14=3,"",IF(O14=4,"",IF(O14=5,P13,"")))</f>
        <v/>
      </c>
      <c r="E16" s="102"/>
      <c r="F16" s="26" t="s">
        <v>5</v>
      </c>
      <c r="G16" s="105"/>
      <c r="H16" s="47" t="str">
        <f>IF(O14=3,"",IF(O14=4,"",IF(O14=5,P10,"")))</f>
        <v/>
      </c>
      <c r="I16" s="5"/>
      <c r="J16" s="167" t="str">
        <f t="shared" si="0"/>
        <v/>
      </c>
      <c r="K16" s="167" t="str">
        <f t="shared" si="1"/>
        <v/>
      </c>
      <c r="L16" s="167" t="str">
        <f t="shared" si="2"/>
        <v/>
      </c>
      <c r="M16" s="167" t="str">
        <f t="shared" si="3"/>
        <v/>
      </c>
      <c r="N16" s="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20.25" customHeight="1" thickBot="1">
      <c r="A17" s="60"/>
      <c r="B17" s="157"/>
      <c r="C17" s="56"/>
      <c r="D17" s="43" t="str">
        <f>IF(O14=3,"",IF(O14=4,"",IF(O14=5,P12,"")))</f>
        <v/>
      </c>
      <c r="E17" s="101"/>
      <c r="F17" s="19" t="s">
        <v>5</v>
      </c>
      <c r="G17" s="104"/>
      <c r="H17" s="46" t="str">
        <f>IF(O14=3,"",IF(O14=4,"",IF(O14=5,P11,"")))</f>
        <v/>
      </c>
      <c r="I17" s="5"/>
      <c r="J17" s="167" t="str">
        <f t="shared" si="0"/>
        <v/>
      </c>
      <c r="K17" s="167" t="str">
        <f t="shared" si="1"/>
        <v/>
      </c>
      <c r="L17" s="167" t="str">
        <f t="shared" si="2"/>
        <v/>
      </c>
      <c r="M17" s="167" t="str">
        <f t="shared" si="3"/>
        <v/>
      </c>
      <c r="N17" s="5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0.2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37"/>
      <c r="S18" s="37"/>
      <c r="T18" s="37"/>
      <c r="U18" s="8"/>
      <c r="V18" s="8"/>
      <c r="W18" s="8"/>
      <c r="X18" s="8"/>
      <c r="Y18" s="8"/>
    </row>
    <row r="19" spans="1:25" ht="20.25" customHeight="1">
      <c r="A19" s="1"/>
      <c r="B19" s="1"/>
      <c r="C19" s="1"/>
      <c r="D19" s="1"/>
      <c r="E19" s="1"/>
      <c r="F19" s="1"/>
      <c r="G19" s="1"/>
      <c r="H19" s="1"/>
      <c r="I19" s="9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/>
      <c r="X19" s="2"/>
      <c r="Y19" s="2"/>
    </row>
    <row r="20" spans="1:25" ht="20.25" customHeight="1" thickBot="1">
      <c r="A20" s="281" t="s">
        <v>13</v>
      </c>
      <c r="B20" s="282"/>
      <c r="C20" s="282"/>
      <c r="D20" s="282"/>
      <c r="E20" s="282"/>
      <c r="F20" s="282"/>
      <c r="G20" s="282"/>
      <c r="H20" s="282"/>
      <c r="I20" s="167"/>
      <c r="J20" s="167"/>
      <c r="K20" s="167"/>
      <c r="L20" s="167"/>
      <c r="M20" s="167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0.25" customHeight="1" thickBot="1">
      <c r="A21" s="166" t="s">
        <v>0</v>
      </c>
      <c r="B21" s="165" t="s">
        <v>18</v>
      </c>
      <c r="C21" s="39" t="s">
        <v>16</v>
      </c>
      <c r="D21" s="266" t="str">
        <f>P22</f>
        <v>Grupo 2</v>
      </c>
      <c r="E21" s="267"/>
      <c r="F21" s="267"/>
      <c r="G21" s="267"/>
      <c r="H21" s="268"/>
      <c r="I21" s="167"/>
      <c r="J21" s="167" t="s">
        <v>17</v>
      </c>
      <c r="K21" s="167" t="s">
        <v>58</v>
      </c>
      <c r="L21" s="167" t="s">
        <v>59</v>
      </c>
      <c r="M21" s="167" t="s">
        <v>59</v>
      </c>
      <c r="N21" s="167"/>
      <c r="O21" s="167"/>
      <c r="P21" s="167"/>
      <c r="Q21" s="167"/>
      <c r="R21" s="167"/>
      <c r="S21" s="167"/>
      <c r="T21" s="167"/>
      <c r="U21" s="5"/>
      <c r="V21" s="5"/>
      <c r="W21" s="5"/>
      <c r="X21" s="95" t="s">
        <v>14</v>
      </c>
      <c r="Y21" s="96" t="s">
        <v>1</v>
      </c>
    </row>
    <row r="22" spans="1:25" ht="20.25" customHeight="1" thickBot="1">
      <c r="A22" s="59"/>
      <c r="B22" s="156"/>
      <c r="C22" s="55"/>
      <c r="D22" s="42" t="str">
        <f>IF(P23="","",P23)</f>
        <v/>
      </c>
      <c r="E22" s="100"/>
      <c r="F22" s="13" t="s">
        <v>5</v>
      </c>
      <c r="G22" s="103"/>
      <c r="H22" s="45" t="str">
        <f>IF(P24="","",P24)</f>
        <v/>
      </c>
      <c r="I22" s="167"/>
      <c r="J22" s="167" t="str">
        <f>IF(E22&gt;G22,D22,IF(G22&gt;E22,H22,""))</f>
        <v/>
      </c>
      <c r="K22" s="167" t="str">
        <f>IF(E22&lt;G22,D22,IF(G22&lt;E22,H22,""))</f>
        <v/>
      </c>
      <c r="L22" s="167" t="str">
        <f>IF(AND(E22&lt;&gt;"",G22&lt;&gt;"",E22=G22),D22,"")</f>
        <v/>
      </c>
      <c r="M22" s="167" t="str">
        <f>IF(AND(E22&lt;&gt;"",G22&lt;&gt;"",E22=G22),H22,"")</f>
        <v/>
      </c>
      <c r="N22" s="10"/>
      <c r="O22" s="40" t="s">
        <v>19</v>
      </c>
      <c r="P22" s="14" t="s">
        <v>41</v>
      </c>
      <c r="Q22" s="15" t="s">
        <v>1</v>
      </c>
      <c r="R22" s="15" t="s">
        <v>2</v>
      </c>
      <c r="S22" s="15" t="s">
        <v>3</v>
      </c>
      <c r="T22" s="15" t="s">
        <v>4</v>
      </c>
      <c r="U22" s="5"/>
      <c r="V22" s="269" t="s">
        <v>15</v>
      </c>
      <c r="W22" s="16" t="s">
        <v>8</v>
      </c>
      <c r="X22" s="17" t="str">
        <f>IF(COUNTIF(O23:O27,1)=0,"",VLOOKUP(1,O23:Q27,2,FALSE))</f>
        <v/>
      </c>
      <c r="Y22" s="18" t="str">
        <f>IF(COUNTIF(O23:O27,1)=0,"",VLOOKUP(1,O23:Q27,3,FALSE))</f>
        <v/>
      </c>
    </row>
    <row r="23" spans="1:25" ht="20.25" customHeight="1" thickBot="1">
      <c r="A23" s="60"/>
      <c r="B23" s="157"/>
      <c r="C23" s="56"/>
      <c r="D23" s="43" t="str">
        <f>IF(O28=2,P24,IF(O28=3,P23,IF(O28=4,P25,IF(O28=5,P25,""))))</f>
        <v/>
      </c>
      <c r="E23" s="101"/>
      <c r="F23" s="19" t="s">
        <v>5</v>
      </c>
      <c r="G23" s="104"/>
      <c r="H23" s="46" t="str">
        <f>IF(O28=2,P23,IF(O28=3,P25,IF(O28=4,P26,IF(O28=5,P27,""))))</f>
        <v/>
      </c>
      <c r="I23" s="20"/>
      <c r="J23" s="167" t="str">
        <f t="shared" ref="J23:J31" si="4">IF(E23&gt;G23,D23,IF(G23&gt;E23,H23,""))</f>
        <v/>
      </c>
      <c r="K23" s="167" t="str">
        <f t="shared" ref="K23:K31" si="5">IF(E23&lt;G23,D23,IF(G23&lt;E23,H23,""))</f>
        <v/>
      </c>
      <c r="L23" s="167" t="str">
        <f t="shared" ref="L23:L31" si="6">IF(AND(E23&lt;&gt;"",G23&lt;&gt;"",E23=G23),D23,"")</f>
        <v/>
      </c>
      <c r="M23" s="167" t="str">
        <f t="shared" ref="M23:M31" si="7">IF(AND(E23&lt;&gt;"",G23&lt;&gt;"",E23=G23),H23,"")</f>
        <v/>
      </c>
      <c r="N23" s="272" t="s">
        <v>6</v>
      </c>
      <c r="O23" s="106"/>
      <c r="P23" s="21"/>
      <c r="Q23" s="22" t="str">
        <f>IF(P23="","",3*COUNTIF(J22:J31,P23)+2*COUNTIF(L22:L31,P23)+2*COUNTIF(M22:M31,P23)+COUNTIF(K22:K31,P23))</f>
        <v/>
      </c>
      <c r="R23" s="18" t="str">
        <f>IF(P23="","",S23-T23)</f>
        <v/>
      </c>
      <c r="S23" s="18" t="str">
        <f>IF(P23="","",SUMIF(D22:D31,P23,E22:E31)+SUMIF(H22:H31,P23,G22:G31))</f>
        <v/>
      </c>
      <c r="T23" s="18" t="str">
        <f>IF(P23="","",SUMIF(D22:D31,P23,G22:G31)+SUMIF(H22:H31,P23,E22:E31))</f>
        <v/>
      </c>
      <c r="U23" s="5"/>
      <c r="V23" s="270"/>
      <c r="W23" s="23" t="s">
        <v>9</v>
      </c>
      <c r="X23" s="24" t="str">
        <f>IF(COUNTIF(O23:O27,2)=0,"",VLOOKUP(2,O23:Q27,2,FALSE))</f>
        <v/>
      </c>
      <c r="Y23" s="25" t="str">
        <f>IF(COUNTIF(O23:O27,2)=0,"",VLOOKUP(2,O23:Q27,3,FALSE))</f>
        <v/>
      </c>
    </row>
    <row r="24" spans="1:25" ht="20.25" customHeight="1">
      <c r="A24" s="61"/>
      <c r="B24" s="158"/>
      <c r="C24" s="57"/>
      <c r="D24" s="44" t="str">
        <f>IF(O28=3,P24,IF(O28=4,P23,IF(O28=5,P23,"")))</f>
        <v/>
      </c>
      <c r="E24" s="102"/>
      <c r="F24" s="26" t="s">
        <v>5</v>
      </c>
      <c r="G24" s="105"/>
      <c r="H24" s="47" t="str">
        <f>IF(O28=3,P25,IF(O28=4,P25,IF(O28=5,P25,"")))</f>
        <v/>
      </c>
      <c r="I24" s="167"/>
      <c r="J24" s="167" t="str">
        <f t="shared" si="4"/>
        <v/>
      </c>
      <c r="K24" s="167" t="str">
        <f t="shared" si="5"/>
        <v/>
      </c>
      <c r="L24" s="167" t="str">
        <f t="shared" si="6"/>
        <v/>
      </c>
      <c r="M24" s="167" t="str">
        <f t="shared" si="7"/>
        <v/>
      </c>
      <c r="N24" s="273"/>
      <c r="O24" s="107"/>
      <c r="P24" s="27"/>
      <c r="Q24" s="28" t="str">
        <f>IF(P24="","",3*COUNTIF(J22:J31,P24)+2*COUNTIF(L22:L31,P24)+2*COUNTIF(M22:M31,P24)+COUNTIF(K22:K31,P24))</f>
        <v/>
      </c>
      <c r="R24" s="29" t="str">
        <f>IF(P24="","",S24-T24)</f>
        <v/>
      </c>
      <c r="S24" s="29" t="str">
        <f>IF(P24="","",SUMIF(D22:D31,P24,E22:E31)+SUMIF(H22:H31,P24,G22:G31))</f>
        <v/>
      </c>
      <c r="T24" s="29" t="str">
        <f>IF(P24="","",SUMIF(D22:D31,P24,G22:G31)+SUMIF(H22:H31,P24,E22:E31))</f>
        <v/>
      </c>
      <c r="U24" s="5"/>
      <c r="V24" s="270"/>
      <c r="W24" s="23" t="s">
        <v>10</v>
      </c>
      <c r="X24" s="24" t="str">
        <f>IF(COUNTIF(O23:O27,3)=0,"",VLOOKUP(3,O23:Q27,2,FALSE))</f>
        <v/>
      </c>
      <c r="Y24" s="25" t="str">
        <f>IF(COUNTIF(O23:O27,3)=0,"",VLOOKUP(3,O23:Q27,3,FALSE))</f>
        <v/>
      </c>
    </row>
    <row r="25" spans="1:25" ht="20.25" customHeight="1" thickBot="1">
      <c r="A25" s="60"/>
      <c r="B25" s="157"/>
      <c r="C25" s="56"/>
      <c r="D25" s="43" t="str">
        <f>IF(O28=3,"",IF(O28=4,P26,IF(O28=5,P27,"")))</f>
        <v/>
      </c>
      <c r="E25" s="101"/>
      <c r="F25" s="19" t="s">
        <v>5</v>
      </c>
      <c r="G25" s="104"/>
      <c r="H25" s="46" t="str">
        <f>IF(O28=3,"",IF(O28=4,P24,IF(O28=5,P26,"")))</f>
        <v/>
      </c>
      <c r="I25" s="167"/>
      <c r="J25" s="167" t="str">
        <f t="shared" si="4"/>
        <v/>
      </c>
      <c r="K25" s="167" t="str">
        <f t="shared" si="5"/>
        <v/>
      </c>
      <c r="L25" s="167" t="str">
        <f t="shared" si="6"/>
        <v/>
      </c>
      <c r="M25" s="167" t="str">
        <f t="shared" si="7"/>
        <v/>
      </c>
      <c r="N25" s="273"/>
      <c r="O25" s="107"/>
      <c r="P25" s="30"/>
      <c r="Q25" s="28" t="str">
        <f>IF(P25="","",3*COUNTIF(J22:J31,P25)+2*COUNTIF(L22:L31,P25)+2*COUNTIF(M22:M31,P25)+COUNTIF(K22:K31,P25))</f>
        <v/>
      </c>
      <c r="R25" s="29" t="str">
        <f>IF(P25="","",S25-T25)</f>
        <v/>
      </c>
      <c r="S25" s="25" t="str">
        <f>IF(P25="","",SUMIF(D22:D31,P25,E22:E31)+SUMIF(H22:H31,P25,G22:G31))</f>
        <v/>
      </c>
      <c r="T25" s="25" t="str">
        <f>IF(P25="","",SUMIF(D22:D31,P25,G22:G31)+SUMIF(H22:H31,P25,E22:E31))</f>
        <v/>
      </c>
      <c r="U25" s="5"/>
      <c r="V25" s="270"/>
      <c r="W25" s="23" t="s">
        <v>11</v>
      </c>
      <c r="X25" s="24" t="str">
        <f>IF(COUNTIF(O23:O27,4)=0,"",VLOOKUP(4,O23:Q27,2,FALSE))</f>
        <v/>
      </c>
      <c r="Y25" s="25" t="str">
        <f>IF(COUNTIF(O23:O27,4)=0,"",VLOOKUP(4,O23:Q27,3,FALSE))</f>
        <v/>
      </c>
    </row>
    <row r="26" spans="1:25" ht="20.25" customHeight="1" thickBot="1">
      <c r="A26" s="61"/>
      <c r="B26" s="158"/>
      <c r="C26" s="57"/>
      <c r="D26" s="44" t="str">
        <f>IF(O28=3,"",IF(O28=4,P26,IF(O28=5,P26,"")))</f>
        <v/>
      </c>
      <c r="E26" s="102"/>
      <c r="F26" s="26" t="s">
        <v>5</v>
      </c>
      <c r="G26" s="105"/>
      <c r="H26" s="47" t="str">
        <f>IF(O28=3,"",IF(O28=4,P23,IF(O28=5,P23,"")))</f>
        <v/>
      </c>
      <c r="I26" s="167"/>
      <c r="J26" s="167" t="str">
        <f t="shared" si="4"/>
        <v/>
      </c>
      <c r="K26" s="167" t="str">
        <f t="shared" si="5"/>
        <v/>
      </c>
      <c r="L26" s="167" t="str">
        <f t="shared" si="6"/>
        <v/>
      </c>
      <c r="M26" s="167" t="str">
        <f t="shared" si="7"/>
        <v/>
      </c>
      <c r="N26" s="273"/>
      <c r="O26" s="107"/>
      <c r="P26" s="31"/>
      <c r="Q26" s="28" t="str">
        <f>IF(P26="","",3*COUNTIF(J22:J31,P26)+2*COUNTIF(L22:L31,P26)+2*COUNTIF(M22:M31,P26)+COUNTIF(K22:K31,P26))</f>
        <v/>
      </c>
      <c r="R26" s="29" t="str">
        <f>IF(P26="","",S26-T26)</f>
        <v/>
      </c>
      <c r="S26" s="25" t="str">
        <f>IF(P26="","",SUMIF(D22:D31,P26,E22:E31)+SUMIF(H22:H31,P26,G22:G31))</f>
        <v/>
      </c>
      <c r="T26" s="25" t="str">
        <f>IF(P26="","",SUMIF(D22:D31,P26,G22:G31)+SUMIF(H22:H31,P26,E22:E31))</f>
        <v/>
      </c>
      <c r="U26" s="5"/>
      <c r="V26" s="271"/>
      <c r="W26" s="32" t="s">
        <v>12</v>
      </c>
      <c r="X26" s="33" t="str">
        <f>IF(COUNTIF(O23:O27,5)=0,"",VLOOKUP(5,O23:Q27,2,FALSE))</f>
        <v/>
      </c>
      <c r="Y26" s="34" t="str">
        <f>IF(COUNTIF(O23:O27,5)=0,"",VLOOKUP(5,O23:Q27,3,FALSE))</f>
        <v/>
      </c>
    </row>
    <row r="27" spans="1:25" ht="20.25" customHeight="1" thickBot="1">
      <c r="A27" s="60"/>
      <c r="B27" s="157"/>
      <c r="C27" s="56"/>
      <c r="D27" s="43" t="str">
        <f>IF(O28=3,"",IF(O28=4,P25,IF(O28=5,P25,"")))</f>
        <v/>
      </c>
      <c r="E27" s="101"/>
      <c r="F27" s="19" t="s">
        <v>5</v>
      </c>
      <c r="G27" s="104"/>
      <c r="H27" s="46" t="str">
        <f>IF(O28=3,"",IF(O28=4,P24,IF(O28=5,P24,"")))</f>
        <v/>
      </c>
      <c r="I27" s="167"/>
      <c r="J27" s="167" t="str">
        <f t="shared" si="4"/>
        <v/>
      </c>
      <c r="K27" s="167" t="str">
        <f t="shared" si="5"/>
        <v/>
      </c>
      <c r="L27" s="167" t="str">
        <f t="shared" si="6"/>
        <v/>
      </c>
      <c r="M27" s="167" t="str">
        <f t="shared" si="7"/>
        <v/>
      </c>
      <c r="N27" s="274"/>
      <c r="O27" s="108"/>
      <c r="P27" s="35"/>
      <c r="Q27" s="28" t="str">
        <f>IF(P27="","",3*COUNTIF(J22:J31,P27)+2*COUNTIF(L22:L31,P27)+2*COUNTIF(M22:M31,P27)+COUNTIF(K22:K31,P27))</f>
        <v/>
      </c>
      <c r="R27" s="29" t="str">
        <f>IF(P27="","",S27-T27)</f>
        <v/>
      </c>
      <c r="S27" s="25" t="str">
        <f>IF(P27="","",SUMIF(D22:D31,P27,E22:E31)+SUMIF(H22:H31,P27,G22:G31))</f>
        <v/>
      </c>
      <c r="T27" s="25" t="str">
        <f>IF(P27="","",SUMIF(D22:D31,P27,G22:G31)+SUMIF(H22:H31,P27,E22:E31))</f>
        <v/>
      </c>
      <c r="U27" s="5"/>
      <c r="V27" s="5"/>
      <c r="W27" s="5"/>
      <c r="X27" s="5"/>
      <c r="Y27" s="5"/>
    </row>
    <row r="28" spans="1:25" ht="20.25" customHeight="1" thickBot="1">
      <c r="A28" s="61"/>
      <c r="B28" s="158"/>
      <c r="C28" s="57"/>
      <c r="D28" s="44" t="str">
        <f>IF(O28=3,"",IF(O28=4,"",IF(O28=5,P23,"")))</f>
        <v/>
      </c>
      <c r="E28" s="102"/>
      <c r="F28" s="26" t="s">
        <v>5</v>
      </c>
      <c r="G28" s="105"/>
      <c r="H28" s="47" t="str">
        <f>IF(O28=3,"",IF(O28=4,"",IF(O28=5,P27,"")))</f>
        <v/>
      </c>
      <c r="I28" s="167"/>
      <c r="J28" s="167" t="str">
        <f t="shared" si="4"/>
        <v/>
      </c>
      <c r="K28" s="167" t="str">
        <f t="shared" si="5"/>
        <v/>
      </c>
      <c r="L28" s="167" t="str">
        <f t="shared" si="6"/>
        <v/>
      </c>
      <c r="M28" s="167" t="str">
        <f t="shared" si="7"/>
        <v/>
      </c>
      <c r="N28" s="167"/>
      <c r="O28" s="54">
        <f>5-COUNTIF(P23:P27,"")</f>
        <v>0</v>
      </c>
      <c r="P28" s="11" t="s">
        <v>7</v>
      </c>
      <c r="Q28" s="36">
        <f>SUM(Q23:Q27)</f>
        <v>0</v>
      </c>
      <c r="R28" s="36">
        <f>SUM(R23:R27)</f>
        <v>0</v>
      </c>
      <c r="S28" s="36">
        <f>SUM(S23:S27)</f>
        <v>0</v>
      </c>
      <c r="T28" s="36">
        <f>SUM(T23:T27)</f>
        <v>0</v>
      </c>
      <c r="U28" s="5"/>
      <c r="V28" s="5"/>
      <c r="W28" s="5"/>
      <c r="X28" s="5"/>
      <c r="Y28" s="5"/>
    </row>
    <row r="29" spans="1:25" ht="20.25" customHeight="1" thickBot="1">
      <c r="A29" s="62"/>
      <c r="B29" s="159"/>
      <c r="C29" s="58"/>
      <c r="D29" s="43" t="str">
        <f>IF(O28=3,"",IF(O28=4,"",IF(O28=5,P24,"")))</f>
        <v/>
      </c>
      <c r="E29" s="101"/>
      <c r="F29" s="19" t="s">
        <v>5</v>
      </c>
      <c r="G29" s="104"/>
      <c r="H29" s="46" t="str">
        <f>IF(O28=3,"",IF(O28=4,"",IF(O28=5,P26,"")))</f>
        <v/>
      </c>
      <c r="I29" s="167"/>
      <c r="J29" s="167" t="str">
        <f t="shared" si="4"/>
        <v/>
      </c>
      <c r="K29" s="167" t="str">
        <f t="shared" si="5"/>
        <v/>
      </c>
      <c r="L29" s="167" t="str">
        <f t="shared" si="6"/>
        <v/>
      </c>
      <c r="M29" s="167" t="str">
        <f t="shared" si="7"/>
        <v/>
      </c>
      <c r="N29" s="5"/>
      <c r="O29" s="5"/>
      <c r="P29" s="5"/>
      <c r="Q29" s="5"/>
      <c r="R29" s="167"/>
      <c r="S29" s="167"/>
      <c r="T29" s="167"/>
      <c r="U29" s="5"/>
      <c r="V29" s="98"/>
      <c r="W29" s="5"/>
      <c r="X29" s="5"/>
      <c r="Y29" s="5"/>
    </row>
    <row r="30" spans="1:25" ht="20.25" customHeight="1">
      <c r="A30" s="61"/>
      <c r="B30" s="158"/>
      <c r="C30" s="57"/>
      <c r="D30" s="44" t="str">
        <f>IF(O28=3,"",IF(O28=4,"",IF(O28=5,P27,"")))</f>
        <v/>
      </c>
      <c r="E30" s="102"/>
      <c r="F30" s="26" t="s">
        <v>5</v>
      </c>
      <c r="G30" s="105"/>
      <c r="H30" s="47" t="str">
        <f>IF(O28=3,"",IF(O28=4,"",IF(O28=5,P24,"")))</f>
        <v/>
      </c>
      <c r="I30" s="5"/>
      <c r="J30" s="167" t="str">
        <f t="shared" si="4"/>
        <v/>
      </c>
      <c r="K30" s="167" t="str">
        <f t="shared" si="5"/>
        <v/>
      </c>
      <c r="L30" s="167" t="str">
        <f t="shared" si="6"/>
        <v/>
      </c>
      <c r="M30" s="167" t="str">
        <f t="shared" si="7"/>
        <v/>
      </c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0.25" customHeight="1" thickBot="1">
      <c r="A31" s="60"/>
      <c r="B31" s="157"/>
      <c r="C31" s="56"/>
      <c r="D31" s="43" t="str">
        <f>IF(O28=3,"",IF(O28=4,"",IF(O28=5,P26,"")))</f>
        <v/>
      </c>
      <c r="E31" s="101"/>
      <c r="F31" s="19" t="s">
        <v>5</v>
      </c>
      <c r="G31" s="104"/>
      <c r="H31" s="46" t="str">
        <f>IF(O28=3,"",IF(O28=4,"",IF(O28=5,P25,"")))</f>
        <v/>
      </c>
      <c r="I31" s="5"/>
      <c r="J31" s="167" t="str">
        <f t="shared" si="4"/>
        <v/>
      </c>
      <c r="K31" s="167" t="str">
        <f t="shared" si="5"/>
        <v/>
      </c>
      <c r="L31" s="167" t="str">
        <f t="shared" si="6"/>
        <v/>
      </c>
      <c r="M31" s="167" t="str">
        <f t="shared" si="7"/>
        <v/>
      </c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3" customFormat="1" ht="20.25" customHeight="1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7"/>
      <c r="S32" s="37"/>
      <c r="T32" s="37"/>
      <c r="U32" s="8"/>
      <c r="V32" s="8"/>
      <c r="W32" s="8"/>
      <c r="X32" s="8"/>
      <c r="Y32" s="8"/>
    </row>
    <row r="33" spans="1:25" s="3" customFormat="1" ht="20.25" customHeight="1"/>
    <row r="34" spans="1:25" s="3" customFormat="1" ht="20.25" customHeight="1" thickBot="1">
      <c r="A34" s="283" t="s">
        <v>64</v>
      </c>
      <c r="B34" s="283"/>
      <c r="C34" s="283"/>
      <c r="D34" s="283"/>
      <c r="E34" s="283"/>
      <c r="F34" s="283"/>
      <c r="G34" s="283"/>
      <c r="H34" s="283"/>
      <c r="J34" s="167" t="s">
        <v>17</v>
      </c>
      <c r="K34" s="167" t="s">
        <v>58</v>
      </c>
      <c r="O34" s="5"/>
    </row>
    <row r="35" spans="1:25" s="3" customFormat="1" ht="20.25" customHeight="1" thickBot="1">
      <c r="A35" s="179"/>
      <c r="B35" s="180"/>
      <c r="C35" s="179"/>
      <c r="D35" s="170" t="str">
        <f>IF(X8="","1º Grupo 1",X8)</f>
        <v>1º Grupo 1</v>
      </c>
      <c r="E35" s="112"/>
      <c r="F35" s="171" t="s">
        <v>5</v>
      </c>
      <c r="G35" s="112"/>
      <c r="H35" s="170" t="str">
        <f>IF(X23="","2º Grupo 2",X23)</f>
        <v>2º Grupo 2</v>
      </c>
      <c r="J35" s="167" t="str">
        <f>IF(E35&gt;G35,D35,IF(G35&gt;E35,H35,""))</f>
        <v/>
      </c>
      <c r="K35" s="167" t="str">
        <f>IF(E35&lt;G35,D35,IF(G35&lt;E35,H35,""))</f>
        <v/>
      </c>
      <c r="X35" s="175" t="s">
        <v>66</v>
      </c>
    </row>
    <row r="36" spans="1:25" s="3" customFormat="1" ht="20.25" customHeight="1">
      <c r="A36" s="179"/>
      <c r="B36" s="180"/>
      <c r="C36" s="179"/>
      <c r="D36" s="170" t="str">
        <f>IF(X22="","1º Grupo 2",X22)</f>
        <v>1º Grupo 2</v>
      </c>
      <c r="E36" s="112"/>
      <c r="F36" s="171" t="s">
        <v>5</v>
      </c>
      <c r="G36" s="112"/>
      <c r="H36" s="170" t="str">
        <f>IF(X9="","2º Grupo 1",X9)</f>
        <v>2º Grupo 1</v>
      </c>
      <c r="J36" s="167" t="str">
        <f>IF(E36&gt;G36,D36,IF(G36&gt;E36,H36,""))</f>
        <v/>
      </c>
      <c r="K36" s="167" t="str">
        <f>IF(E36&lt;G36,D36,IF(G36&lt;E36,H36,""))</f>
        <v/>
      </c>
      <c r="W36" s="176" t="s">
        <v>8</v>
      </c>
      <c r="X36" s="172" t="str">
        <f>IF(J45="","",J45)</f>
        <v/>
      </c>
    </row>
    <row r="37" spans="1:25" s="3" customFormat="1" ht="20.25" customHeight="1">
      <c r="J37" s="167"/>
      <c r="K37" s="167"/>
      <c r="W37" s="177" t="s">
        <v>9</v>
      </c>
      <c r="X37" s="173" t="str">
        <f>IF(K45="","",K45)</f>
        <v/>
      </c>
    </row>
    <row r="38" spans="1:25" s="3" customFormat="1" ht="20.25" customHeight="1">
      <c r="A38" s="283" t="s">
        <v>68</v>
      </c>
      <c r="B38" s="283"/>
      <c r="C38" s="283"/>
      <c r="D38" s="283"/>
      <c r="E38" s="283"/>
      <c r="F38" s="283"/>
      <c r="G38" s="283"/>
      <c r="H38" s="283"/>
      <c r="J38" s="167"/>
      <c r="K38" s="167"/>
      <c r="W38" s="177" t="s">
        <v>10</v>
      </c>
      <c r="X38" s="173" t="str">
        <f>IF(J42="","",J42)</f>
        <v/>
      </c>
    </row>
    <row r="39" spans="1:25" s="3" customFormat="1" ht="20.25" customHeight="1">
      <c r="A39" s="179"/>
      <c r="B39" s="180"/>
      <c r="C39" s="179"/>
      <c r="D39" s="170" t="str">
        <f>IF(X10="","3º Grupo 1",X10)</f>
        <v>3º Grupo 1</v>
      </c>
      <c r="E39" s="112"/>
      <c r="F39" s="171" t="s">
        <v>5</v>
      </c>
      <c r="G39" s="112"/>
      <c r="H39" s="170" t="str">
        <f>IF(X24="","3º Grupo 2",X24)</f>
        <v>3º Grupo 2</v>
      </c>
      <c r="J39" s="167" t="str">
        <f>IF(E39&gt;G39,D39,IF(G39&gt;E39,H39,""))</f>
        <v/>
      </c>
      <c r="K39" s="167" t="str">
        <f t="shared" ref="K39" si="8">IF(E39&lt;G39,D39,IF(G39&lt;E39,H39,""))</f>
        <v/>
      </c>
      <c r="W39" s="177" t="s">
        <v>11</v>
      </c>
      <c r="X39" s="173" t="str">
        <f>IF(K42="","",K42)</f>
        <v/>
      </c>
    </row>
    <row r="40" spans="1:25" s="3" customFormat="1" ht="20.25" customHeight="1">
      <c r="J40" s="167"/>
      <c r="K40" s="167"/>
      <c r="W40" s="177" t="s">
        <v>12</v>
      </c>
      <c r="X40" s="173" t="str">
        <f>IF(J39="","",J39)</f>
        <v/>
      </c>
    </row>
    <row r="41" spans="1:25" s="3" customFormat="1" ht="20.25" customHeight="1" thickBot="1">
      <c r="A41" s="283" t="s">
        <v>65</v>
      </c>
      <c r="B41" s="283"/>
      <c r="C41" s="283"/>
      <c r="D41" s="283"/>
      <c r="E41" s="283"/>
      <c r="F41" s="283"/>
      <c r="G41" s="283"/>
      <c r="H41" s="283"/>
      <c r="J41" s="167"/>
      <c r="K41" s="167"/>
      <c r="W41" s="178" t="s">
        <v>67</v>
      </c>
      <c r="X41" s="174" t="str">
        <f>IF(K39="","",K39)</f>
        <v/>
      </c>
    </row>
    <row r="42" spans="1:25" s="3" customFormat="1" ht="20.25" customHeight="1">
      <c r="A42" s="179"/>
      <c r="B42" s="180"/>
      <c r="C42" s="179"/>
      <c r="D42" s="170" t="str">
        <f>IF(K35="","Vencido da 1ª 1/2 final",K35)</f>
        <v>Vencido da 1ª 1/2 final</v>
      </c>
      <c r="E42" s="112"/>
      <c r="F42" s="171" t="s">
        <v>5</v>
      </c>
      <c r="G42" s="112"/>
      <c r="H42" s="170" t="str">
        <f>IF(K36="","Vencido da 2ª 1/2 final",K36)</f>
        <v>Vencido da 2ª 1/2 final</v>
      </c>
      <c r="J42" s="167" t="str">
        <f>IF(E42&gt;G42,D42,IF(G42&gt;E42,H42,""))</f>
        <v/>
      </c>
      <c r="K42" s="167" t="str">
        <f>IF(E42&lt;G42,D42,IF(G42&lt;E42,H42,""))</f>
        <v/>
      </c>
    </row>
    <row r="43" spans="1:25" s="3" customFormat="1" ht="20.25" customHeight="1">
      <c r="J43" s="167"/>
      <c r="K43" s="167"/>
    </row>
    <row r="44" spans="1:25" s="3" customFormat="1" ht="20.25" customHeight="1">
      <c r="A44" s="283" t="s">
        <v>62</v>
      </c>
      <c r="B44" s="283"/>
      <c r="C44" s="283"/>
      <c r="D44" s="283"/>
      <c r="E44" s="283"/>
      <c r="F44" s="283"/>
      <c r="G44" s="283"/>
      <c r="H44" s="283"/>
      <c r="J44" s="167"/>
      <c r="K44" s="167"/>
    </row>
    <row r="45" spans="1:25" s="3" customFormat="1" ht="20.25" customHeight="1">
      <c r="A45" s="179"/>
      <c r="B45" s="180"/>
      <c r="C45" s="179"/>
      <c r="D45" s="170" t="str">
        <f>IF(J35="","Vencedor da 1ª 1/2 final",J35)</f>
        <v>Vencedor da 1ª 1/2 final</v>
      </c>
      <c r="E45" s="112"/>
      <c r="F45" s="171" t="s">
        <v>5</v>
      </c>
      <c r="G45" s="112"/>
      <c r="H45" s="170" t="str">
        <f>IF(J36="","Vencedor da 2ª 1/2 final",J36)</f>
        <v>Vencedor da 2ª 1/2 final</v>
      </c>
      <c r="J45" s="167" t="str">
        <f t="shared" ref="J45" si="9">IF(E45&gt;G45,D45,IF(G45&gt;E45,H45,""))</f>
        <v/>
      </c>
      <c r="K45" s="167" t="str">
        <f t="shared" ref="K45" si="10">IF(E45&lt;G45,D45,IF(G45&lt;E45,H45,""))</f>
        <v/>
      </c>
    </row>
    <row r="46" spans="1:25" s="3" customFormat="1" ht="20.25" customHeight="1">
      <c r="J46" s="167"/>
      <c r="K46" s="167"/>
      <c r="X46" s="265" t="s">
        <v>63</v>
      </c>
      <c r="Y46" s="265"/>
    </row>
    <row r="47" spans="1:25" s="3" customFormat="1" ht="20.25" hidden="1" customHeight="1"/>
    <row r="48" spans="1:25" s="3" customFormat="1" ht="20.25" hidden="1" customHeight="1"/>
    <row r="49" s="3" customFormat="1" ht="20.25" hidden="1" customHeight="1"/>
    <row r="50" s="3" customFormat="1" ht="20.25" hidden="1" customHeight="1"/>
    <row r="51" s="3" customFormat="1" ht="20.25" hidden="1" customHeight="1"/>
    <row r="52" s="3" customFormat="1" ht="20.25" hidden="1" customHeight="1"/>
    <row r="53" s="3" customFormat="1" ht="20.25" hidden="1" customHeight="1"/>
    <row r="54" s="3" customFormat="1" hidden="1"/>
    <row r="55" s="3" customFormat="1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s="3" customFormat="1" ht="1.5" hidden="1" customHeight="1"/>
    <row r="73" s="3" customFormat="1" hidden="1"/>
    <row r="74" s="3" customFormat="1" hidden="1"/>
    <row r="75" hidden="1"/>
    <row r="76" hidden="1"/>
    <row r="77" hidden="1"/>
    <row r="78" hidden="1"/>
    <row r="79" hidden="1"/>
    <row r="80" hidden="1"/>
    <row r="81" hidden="1"/>
    <row r="82" hidden="1"/>
    <row r="83" hidden="1"/>
  </sheetData>
  <mergeCells count="14">
    <mergeCell ref="A44:H44"/>
    <mergeCell ref="X46:Y46"/>
    <mergeCell ref="D21:H21"/>
    <mergeCell ref="V22:V26"/>
    <mergeCell ref="N23:N27"/>
    <mergeCell ref="A34:H34"/>
    <mergeCell ref="A38:H38"/>
    <mergeCell ref="A41:H41"/>
    <mergeCell ref="A20:H20"/>
    <mergeCell ref="A1:Y4"/>
    <mergeCell ref="A6:H6"/>
    <mergeCell ref="D7:H7"/>
    <mergeCell ref="V8:V12"/>
    <mergeCell ref="N9:N13"/>
  </mergeCells>
  <dataValidations count="1">
    <dataValidation type="whole" allowBlank="1" showInputMessage="1" showErrorMessage="1" error="Para 1º colocar 1, para 2º colocar 2" sqref="O9:O13 O23:O27">
      <formula1>1</formula1>
      <formula2>5</formula2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72" fitToHeight="2" orientation="landscape" r:id="rId1"/>
  <rowBreaks count="1" manualBreakCount="1">
    <brk id="32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19</vt:i4>
      </vt:variant>
    </vt:vector>
  </HeadingPairs>
  <TitlesOfParts>
    <vt:vector size="30" baseType="lpstr">
      <vt:lpstr>Jornadas</vt:lpstr>
      <vt:lpstr>Folha1</vt:lpstr>
      <vt:lpstr>Inf Fem</vt:lpstr>
      <vt:lpstr>Inf Masc</vt:lpstr>
      <vt:lpstr>Inic Fem</vt:lpstr>
      <vt:lpstr>Inic Masc</vt:lpstr>
      <vt:lpstr>Juv Fem</vt:lpstr>
      <vt:lpstr>Juv Masc</vt:lpstr>
      <vt:lpstr>Jun Fem</vt:lpstr>
      <vt:lpstr>Jun Masc</vt:lpstr>
      <vt:lpstr>Boletins</vt:lpstr>
      <vt:lpstr>Boletins!Área_de_Impressão</vt:lpstr>
      <vt:lpstr>'Inf Fem'!Área_de_Impressão</vt:lpstr>
      <vt:lpstr>'Inf Masc'!Área_de_Impressão</vt:lpstr>
      <vt:lpstr>'Inic Fem'!Área_de_Impressão</vt:lpstr>
      <vt:lpstr>'Inic Masc'!Área_de_Impressão</vt:lpstr>
      <vt:lpstr>Jornadas!Área_de_Impressão</vt:lpstr>
      <vt:lpstr>'Jun Fem'!Área_de_Impressão</vt:lpstr>
      <vt:lpstr>'Jun Masc'!Área_de_Impressão</vt:lpstr>
      <vt:lpstr>'Juv Fem'!Área_de_Impressão</vt:lpstr>
      <vt:lpstr>'Juv Masc'!Área_de_Impressão</vt:lpstr>
      <vt:lpstr>'Inf Fem'!Títulos_de_Impressão</vt:lpstr>
      <vt:lpstr>'Inf Masc'!Títulos_de_Impressão</vt:lpstr>
      <vt:lpstr>'Inic Fem'!Títulos_de_Impressão</vt:lpstr>
      <vt:lpstr>'Inic Masc'!Títulos_de_Impressão</vt:lpstr>
      <vt:lpstr>Jornadas!Títulos_de_Impressão</vt:lpstr>
      <vt:lpstr>'Jun Fem'!Títulos_de_Impressão</vt:lpstr>
      <vt:lpstr>'Jun Masc'!Títulos_de_Impressão</vt:lpstr>
      <vt:lpstr>'Juv Fem'!Títulos_de_Impressão</vt:lpstr>
      <vt:lpstr>'Juv Masc'!Títulos_de_Impressão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Guilherme F. Pinto Basto</dc:creator>
  <cp:lastModifiedBy>AEVAGOS</cp:lastModifiedBy>
  <cp:lastPrinted>2017-03-07T10:15:23Z</cp:lastPrinted>
  <dcterms:created xsi:type="dcterms:W3CDTF">2008-01-03T14:48:47Z</dcterms:created>
  <dcterms:modified xsi:type="dcterms:W3CDTF">2017-03-09T11:39:45Z</dcterms:modified>
</cp:coreProperties>
</file>